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Нескучный СПА\Запросы\Проект межевания\Обращение к жителям - стоимость земли\"/>
    </mc:Choice>
  </mc:AlternateContent>
  <bookViews>
    <workbookView xWindow="0" yWindow="0" windowWidth="14835" windowHeight="6075"/>
  </bookViews>
  <sheets>
    <sheet name="Лист2" sheetId="11" r:id="rId1"/>
  </sheets>
  <definedNames>
    <definedName name="_xlnm.Print_Area" localSheetId="0">Лист2!$A$1:$H$436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1" l="1"/>
  <c r="F30" i="11" s="1"/>
  <c r="E31" i="11"/>
  <c r="F31" i="11" s="1"/>
  <c r="E32" i="11"/>
  <c r="F32" i="11" s="1"/>
  <c r="E33" i="11"/>
  <c r="F33" i="11" s="1"/>
  <c r="E34" i="11"/>
  <c r="F34" i="11" s="1"/>
  <c r="E35" i="11"/>
  <c r="F35" i="11" s="1"/>
  <c r="E36" i="11"/>
  <c r="F36" i="11" s="1"/>
  <c r="E37" i="11"/>
  <c r="F37" i="11" s="1"/>
  <c r="E38" i="11"/>
  <c r="F38" i="11" s="1"/>
  <c r="E39" i="11"/>
  <c r="F39" i="11" s="1"/>
  <c r="E40" i="11"/>
  <c r="F40" i="11" s="1"/>
  <c r="E41" i="11"/>
  <c r="F41" i="11" s="1"/>
  <c r="E4" i="11" l="1"/>
  <c r="F4" i="11" s="1"/>
  <c r="E5" i="11"/>
  <c r="F5" i="11" s="1"/>
  <c r="E6" i="11"/>
  <c r="F6" i="11" s="1"/>
  <c r="E7" i="11"/>
  <c r="F7" i="11" s="1"/>
  <c r="E8" i="11"/>
  <c r="F8" i="11" s="1"/>
  <c r="E9" i="11"/>
  <c r="F9" i="11" s="1"/>
  <c r="E10" i="11"/>
  <c r="F10" i="11" s="1"/>
  <c r="E11" i="11"/>
  <c r="F11" i="11" s="1"/>
  <c r="E12" i="11"/>
  <c r="F12" i="11" s="1"/>
  <c r="E13" i="11"/>
  <c r="F13" i="11" s="1"/>
  <c r="E14" i="11"/>
  <c r="F14" i="11" s="1"/>
  <c r="E15" i="11"/>
  <c r="F15" i="11" s="1"/>
  <c r="E28" i="11" l="1"/>
  <c r="F28" i="11" s="1"/>
  <c r="E27" i="11"/>
  <c r="F27" i="11" s="1"/>
  <c r="E26" i="11"/>
  <c r="F26" i="11" s="1"/>
  <c r="E25" i="11"/>
  <c r="F25" i="11" s="1"/>
  <c r="E24" i="11"/>
  <c r="F24" i="11" s="1"/>
  <c r="E23" i="11"/>
  <c r="F23" i="11" s="1"/>
  <c r="E22" i="11"/>
  <c r="F22" i="11" s="1"/>
  <c r="E21" i="11"/>
  <c r="F21" i="11" s="1"/>
  <c r="E18" i="11"/>
  <c r="F18" i="11" s="1"/>
  <c r="E19" i="11"/>
  <c r="F19" i="11" s="1"/>
  <c r="E20" i="11"/>
  <c r="F20" i="11" s="1"/>
  <c r="E17" i="11"/>
  <c r="F17" i="11" s="1"/>
  <c r="H2" i="11" l="1"/>
  <c r="E359" i="11"/>
  <c r="F359" i="11" s="1"/>
  <c r="E360" i="11"/>
  <c r="F360" i="11" s="1"/>
  <c r="E361" i="11"/>
  <c r="F361" i="11" s="1"/>
  <c r="E362" i="11"/>
  <c r="F362" i="11" s="1"/>
  <c r="E364" i="11"/>
  <c r="F364" i="11" s="1"/>
  <c r="E365" i="11"/>
  <c r="F365" i="11" s="1"/>
  <c r="E367" i="11"/>
  <c r="F367" i="11" s="1"/>
  <c r="E368" i="11"/>
  <c r="F368" i="11" s="1"/>
  <c r="E369" i="11"/>
  <c r="F369" i="11" s="1"/>
  <c r="E372" i="11"/>
  <c r="F372" i="11" s="1"/>
  <c r="E373" i="11"/>
  <c r="F373" i="11" s="1"/>
  <c r="E374" i="11"/>
  <c r="F374" i="11" s="1"/>
  <c r="E375" i="11"/>
  <c r="F375" i="11" s="1"/>
  <c r="E376" i="11"/>
  <c r="F376" i="11" s="1"/>
  <c r="E377" i="11"/>
  <c r="F377" i="11" s="1"/>
  <c r="E378" i="11"/>
  <c r="F378" i="11" s="1"/>
  <c r="E379" i="11"/>
  <c r="F379" i="11" s="1"/>
  <c r="E380" i="11"/>
  <c r="F380" i="11" s="1"/>
  <c r="E381" i="11"/>
  <c r="F381" i="11" s="1"/>
  <c r="E382" i="11"/>
  <c r="F382" i="11" s="1"/>
  <c r="E383" i="11"/>
  <c r="F383" i="11" s="1"/>
  <c r="E384" i="11"/>
  <c r="F384" i="11" s="1"/>
  <c r="E387" i="11"/>
  <c r="F387" i="11" s="1"/>
  <c r="E390" i="11"/>
  <c r="F390" i="11" s="1"/>
  <c r="E394" i="11"/>
  <c r="F394" i="11" s="1"/>
  <c r="E395" i="11"/>
  <c r="F395" i="11" s="1"/>
  <c r="E396" i="11"/>
  <c r="F396" i="11" s="1"/>
  <c r="E397" i="11"/>
  <c r="F397" i="11" s="1"/>
  <c r="E398" i="11"/>
  <c r="F398" i="11" s="1"/>
  <c r="E400" i="11"/>
  <c r="F400" i="11" s="1"/>
  <c r="E402" i="11"/>
  <c r="F402" i="11" s="1"/>
  <c r="E403" i="11"/>
  <c r="F403" i="11" s="1"/>
  <c r="E404" i="11"/>
  <c r="F404" i="11" s="1"/>
  <c r="E405" i="11"/>
  <c r="F405" i="11" s="1"/>
  <c r="E407" i="11"/>
  <c r="F407" i="11" s="1"/>
  <c r="E408" i="11"/>
  <c r="F408" i="11" s="1"/>
  <c r="E409" i="11"/>
  <c r="F409" i="11" s="1"/>
  <c r="E410" i="11"/>
  <c r="F410" i="11" s="1"/>
  <c r="E412" i="11"/>
  <c r="F412" i="11" s="1"/>
  <c r="E414" i="11"/>
  <c r="F414" i="11" s="1"/>
  <c r="E415" i="11"/>
  <c r="F415" i="11" s="1"/>
  <c r="E416" i="11"/>
  <c r="F416" i="11" s="1"/>
  <c r="E420" i="11"/>
  <c r="F420" i="11" s="1"/>
  <c r="E421" i="11"/>
  <c r="F421" i="11" s="1"/>
  <c r="E422" i="11"/>
  <c r="F422" i="11" s="1"/>
  <c r="E423" i="11"/>
  <c r="F423" i="11" s="1"/>
  <c r="E424" i="11"/>
  <c r="F424" i="11" s="1"/>
  <c r="E425" i="11"/>
  <c r="F425" i="11" s="1"/>
  <c r="E426" i="11"/>
  <c r="F426" i="11" s="1"/>
  <c r="E427" i="11"/>
  <c r="F427" i="11" s="1"/>
  <c r="E428" i="11"/>
  <c r="F428" i="11" s="1"/>
  <c r="E431" i="11"/>
  <c r="F431" i="11" s="1"/>
  <c r="E432" i="11"/>
  <c r="F432" i="11" s="1"/>
  <c r="E435" i="11"/>
  <c r="F435" i="11" s="1"/>
  <c r="E357" i="11"/>
  <c r="F357" i="11" s="1"/>
  <c r="E317" i="11"/>
  <c r="F317" i="11" s="1"/>
  <c r="E318" i="11"/>
  <c r="F318" i="11" s="1"/>
  <c r="E320" i="11"/>
  <c r="F320" i="11" s="1"/>
  <c r="E322" i="11"/>
  <c r="F322" i="11" s="1"/>
  <c r="E323" i="11"/>
  <c r="F323" i="11" s="1"/>
  <c r="E324" i="11"/>
  <c r="F324" i="11" s="1"/>
  <c r="E325" i="11"/>
  <c r="F325" i="11" s="1"/>
  <c r="E326" i="11"/>
  <c r="F326" i="11" s="1"/>
  <c r="E327" i="11"/>
  <c r="F327" i="11" s="1"/>
  <c r="E328" i="11"/>
  <c r="F328" i="11" s="1"/>
  <c r="E330" i="11"/>
  <c r="F330" i="11" s="1"/>
  <c r="E331" i="11"/>
  <c r="F331" i="11" s="1"/>
  <c r="E332" i="11"/>
  <c r="F332" i="11" s="1"/>
  <c r="E334" i="11"/>
  <c r="F334" i="11" s="1"/>
  <c r="E336" i="11"/>
  <c r="F336" i="11" s="1"/>
  <c r="E337" i="11"/>
  <c r="F337" i="11" s="1"/>
  <c r="E338" i="11"/>
  <c r="F338" i="11" s="1"/>
  <c r="E339" i="11"/>
  <c r="F339" i="11" s="1"/>
  <c r="E340" i="11"/>
  <c r="F340" i="11" s="1"/>
  <c r="E342" i="11"/>
  <c r="F342" i="11" s="1"/>
  <c r="E343" i="11"/>
  <c r="F343" i="11" s="1"/>
  <c r="E344" i="11"/>
  <c r="F344" i="11" s="1"/>
  <c r="E345" i="11"/>
  <c r="F345" i="11" s="1"/>
  <c r="E346" i="11"/>
  <c r="F346" i="11" s="1"/>
  <c r="E349" i="11"/>
  <c r="F349" i="11" s="1"/>
  <c r="E350" i="11"/>
  <c r="F350" i="11" s="1"/>
  <c r="E351" i="11"/>
  <c r="F351" i="11" s="1"/>
  <c r="E352" i="11"/>
  <c r="F352" i="11" s="1"/>
  <c r="E353" i="11"/>
  <c r="F353" i="11" s="1"/>
  <c r="E354" i="11"/>
  <c r="F354" i="11" s="1"/>
  <c r="E316" i="11"/>
  <c r="F316" i="11" s="1"/>
  <c r="E240" i="11"/>
  <c r="F240" i="11" s="1"/>
  <c r="E241" i="11"/>
  <c r="F241" i="11" s="1"/>
  <c r="E242" i="11"/>
  <c r="F242" i="11" s="1"/>
  <c r="E243" i="11"/>
  <c r="F243" i="11" s="1"/>
  <c r="E244" i="11"/>
  <c r="F244" i="11" s="1"/>
  <c r="E245" i="11"/>
  <c r="F245" i="11" s="1"/>
  <c r="E247" i="11"/>
  <c r="F247" i="11" s="1"/>
  <c r="E248" i="11"/>
  <c r="F248" i="11" s="1"/>
  <c r="E249" i="11"/>
  <c r="F249" i="11" s="1"/>
  <c r="E250" i="11"/>
  <c r="F250" i="11" s="1"/>
  <c r="E251" i="11"/>
  <c r="F251" i="11" s="1"/>
  <c r="E254" i="11"/>
  <c r="F254" i="11" s="1"/>
  <c r="E255" i="11"/>
  <c r="F255" i="11" s="1"/>
  <c r="E256" i="11"/>
  <c r="F256" i="11" s="1"/>
  <c r="E257" i="11"/>
  <c r="F257" i="11" s="1"/>
  <c r="E259" i="11"/>
  <c r="F259" i="11" s="1"/>
  <c r="E260" i="11"/>
  <c r="F260" i="11" s="1"/>
  <c r="E262" i="11"/>
  <c r="F262" i="11" s="1"/>
  <c r="E263" i="11"/>
  <c r="F263" i="11" s="1"/>
  <c r="E264" i="11"/>
  <c r="F264" i="11" s="1"/>
  <c r="E265" i="11"/>
  <c r="F265" i="11" s="1"/>
  <c r="E266" i="11"/>
  <c r="F266" i="11" s="1"/>
  <c r="E267" i="11"/>
  <c r="F267" i="11" s="1"/>
  <c r="E268" i="11"/>
  <c r="F268" i="11" s="1"/>
  <c r="E270" i="11"/>
  <c r="F270" i="11" s="1"/>
  <c r="E271" i="11"/>
  <c r="F271" i="11" s="1"/>
  <c r="E272" i="11"/>
  <c r="F272" i="11" s="1"/>
  <c r="E273" i="11"/>
  <c r="F273" i="11" s="1"/>
  <c r="E274" i="11"/>
  <c r="F274" i="11" s="1"/>
  <c r="E276" i="11"/>
  <c r="F276" i="11" s="1"/>
  <c r="E279" i="11"/>
  <c r="F279" i="11" s="1"/>
  <c r="E280" i="11"/>
  <c r="F280" i="11" s="1"/>
  <c r="E281" i="11"/>
  <c r="F281" i="11" s="1"/>
  <c r="E282" i="11"/>
  <c r="F282" i="11" s="1"/>
  <c r="E283" i="11"/>
  <c r="F283" i="11" s="1"/>
  <c r="E284" i="11"/>
  <c r="F284" i="11" s="1"/>
  <c r="E288" i="11"/>
  <c r="F288" i="11" s="1"/>
  <c r="E289" i="11"/>
  <c r="F289" i="11" s="1"/>
  <c r="E290" i="11"/>
  <c r="F290" i="11" s="1"/>
  <c r="E291" i="11"/>
  <c r="F291" i="11" s="1"/>
  <c r="E292" i="11"/>
  <c r="F292" i="11" s="1"/>
  <c r="E293" i="11"/>
  <c r="F293" i="11" s="1"/>
  <c r="E294" i="11"/>
  <c r="F294" i="11" s="1"/>
  <c r="E295" i="11"/>
  <c r="F295" i="11" s="1"/>
  <c r="E296" i="11"/>
  <c r="F296" i="11" s="1"/>
  <c r="E298" i="11"/>
  <c r="F298" i="11" s="1"/>
  <c r="E299" i="11"/>
  <c r="F299" i="11" s="1"/>
  <c r="E300" i="11"/>
  <c r="F300" i="11" s="1"/>
  <c r="G300" i="11" s="1"/>
  <c r="E302" i="11"/>
  <c r="F302" i="11" s="1"/>
  <c r="E305" i="11"/>
  <c r="F305" i="11" s="1"/>
  <c r="E306" i="11"/>
  <c r="F306" i="11" s="1"/>
  <c r="E308" i="11"/>
  <c r="F308" i="11" s="1"/>
  <c r="G308" i="11" s="1"/>
  <c r="E309" i="11"/>
  <c r="F309" i="11" s="1"/>
  <c r="E310" i="11"/>
  <c r="F310" i="11" s="1"/>
  <c r="E312" i="11"/>
  <c r="F312" i="11" s="1"/>
  <c r="E313" i="11"/>
  <c r="F313" i="11" s="1"/>
  <c r="G313" i="11" s="1"/>
  <c r="E239" i="11"/>
  <c r="F239" i="11" s="1"/>
  <c r="E202" i="11"/>
  <c r="F202" i="11" s="1"/>
  <c r="E204" i="11"/>
  <c r="F204" i="11" s="1"/>
  <c r="E205" i="11"/>
  <c r="F205" i="11" s="1"/>
  <c r="E206" i="11"/>
  <c r="F206" i="11" s="1"/>
  <c r="E209" i="11"/>
  <c r="F209" i="11" s="1"/>
  <c r="E210" i="11"/>
  <c r="F210" i="11" s="1"/>
  <c r="E211" i="11"/>
  <c r="F211" i="11" s="1"/>
  <c r="E212" i="11"/>
  <c r="F212" i="11" s="1"/>
  <c r="E213" i="11"/>
  <c r="F213" i="11" s="1"/>
  <c r="E217" i="11"/>
  <c r="F217" i="11" s="1"/>
  <c r="E218" i="11"/>
  <c r="F218" i="11" s="1"/>
  <c r="E220" i="11"/>
  <c r="F220" i="11" s="1"/>
  <c r="E221" i="11"/>
  <c r="F221" i="11" s="1"/>
  <c r="E222" i="11"/>
  <c r="F222" i="11" s="1"/>
  <c r="E224" i="11"/>
  <c r="F224" i="11" s="1"/>
  <c r="E225" i="11"/>
  <c r="F225" i="11" s="1"/>
  <c r="E226" i="11"/>
  <c r="F226" i="11" s="1"/>
  <c r="E228" i="11"/>
  <c r="F228" i="11" s="1"/>
  <c r="E229" i="11"/>
  <c r="F229" i="11" s="1"/>
  <c r="E231" i="11"/>
  <c r="F231" i="11" s="1"/>
  <c r="E232" i="11"/>
  <c r="F232" i="11" s="1"/>
  <c r="E233" i="11"/>
  <c r="F233" i="11" s="1"/>
  <c r="E234" i="11"/>
  <c r="F234" i="11" s="1"/>
  <c r="E235" i="11"/>
  <c r="F235" i="11" s="1"/>
  <c r="E236" i="11"/>
  <c r="F236" i="11" s="1"/>
  <c r="E201" i="11"/>
  <c r="F201" i="11" s="1"/>
  <c r="E164" i="11"/>
  <c r="F164" i="11" s="1"/>
  <c r="E165" i="11"/>
  <c r="F165" i="11" s="1"/>
  <c r="E167" i="11"/>
  <c r="F167" i="11" s="1"/>
  <c r="E168" i="11"/>
  <c r="F168" i="11" s="1"/>
  <c r="E169" i="11"/>
  <c r="F169" i="11" s="1"/>
  <c r="E170" i="11"/>
  <c r="F170" i="11" s="1"/>
  <c r="E171" i="11"/>
  <c r="F171" i="11" s="1"/>
  <c r="E172" i="11"/>
  <c r="F172" i="11" s="1"/>
  <c r="E173" i="11"/>
  <c r="F173" i="11" s="1"/>
  <c r="E174" i="11"/>
  <c r="F174" i="11" s="1"/>
  <c r="E175" i="11"/>
  <c r="F175" i="11" s="1"/>
  <c r="E176" i="11"/>
  <c r="F176" i="11" s="1"/>
  <c r="E177" i="11"/>
  <c r="F177" i="11" s="1"/>
  <c r="E178" i="11"/>
  <c r="F178" i="11" s="1"/>
  <c r="E179" i="11"/>
  <c r="F179" i="11" s="1"/>
  <c r="E180" i="11"/>
  <c r="F180" i="11" s="1"/>
  <c r="E181" i="11"/>
  <c r="F181" i="11" s="1"/>
  <c r="E182" i="11"/>
  <c r="F182" i="11" s="1"/>
  <c r="E184" i="11"/>
  <c r="F184" i="11" s="1"/>
  <c r="E185" i="11"/>
  <c r="F185" i="11" s="1"/>
  <c r="E186" i="11"/>
  <c r="F186" i="11" s="1"/>
  <c r="G186" i="11" s="1"/>
  <c r="E187" i="11"/>
  <c r="F187" i="11" s="1"/>
  <c r="E188" i="11"/>
  <c r="F188" i="11" s="1"/>
  <c r="E190" i="11"/>
  <c r="F190" i="11" s="1"/>
  <c r="E191" i="11"/>
  <c r="F191" i="11" s="1"/>
  <c r="E192" i="11"/>
  <c r="F192" i="11" s="1"/>
  <c r="E193" i="11"/>
  <c r="F193" i="11" s="1"/>
  <c r="E194" i="11"/>
  <c r="F194" i="11" s="1"/>
  <c r="E195" i="11"/>
  <c r="F195" i="11" s="1"/>
  <c r="E196" i="11"/>
  <c r="F196" i="11" s="1"/>
  <c r="E199" i="11"/>
  <c r="F199" i="11" s="1"/>
  <c r="E130" i="11"/>
  <c r="F130" i="11" s="1"/>
  <c r="E131" i="11"/>
  <c r="F131" i="11" s="1"/>
  <c r="E132" i="11"/>
  <c r="F132" i="11" s="1"/>
  <c r="E133" i="11"/>
  <c r="F133" i="11" s="1"/>
  <c r="E135" i="11"/>
  <c r="F135" i="11" s="1"/>
  <c r="E136" i="11"/>
  <c r="F136" i="11" s="1"/>
  <c r="G136" i="11" s="1"/>
  <c r="E140" i="11"/>
  <c r="F140" i="11" s="1"/>
  <c r="E141" i="11"/>
  <c r="F141" i="11" s="1"/>
  <c r="E142" i="11"/>
  <c r="F142" i="11" s="1"/>
  <c r="E144" i="11"/>
  <c r="F144" i="11" s="1"/>
  <c r="E145" i="11"/>
  <c r="F145" i="11" s="1"/>
  <c r="E147" i="11"/>
  <c r="F147" i="11" s="1"/>
  <c r="E148" i="11"/>
  <c r="F148" i="11" s="1"/>
  <c r="E149" i="11"/>
  <c r="F149" i="11" s="1"/>
  <c r="E150" i="11"/>
  <c r="F150" i="11" s="1"/>
  <c r="E151" i="11"/>
  <c r="F151" i="11" s="1"/>
  <c r="E152" i="11"/>
  <c r="F152" i="11" s="1"/>
  <c r="E153" i="11"/>
  <c r="F153" i="11" s="1"/>
  <c r="E154" i="11"/>
  <c r="F154" i="11" s="1"/>
  <c r="E155" i="11"/>
  <c r="F155" i="11" s="1"/>
  <c r="E156" i="11"/>
  <c r="F156" i="11" s="1"/>
  <c r="E157" i="11"/>
  <c r="F157" i="11" s="1"/>
  <c r="E159" i="11"/>
  <c r="F159" i="11" s="1"/>
  <c r="E160" i="11"/>
  <c r="F160" i="11" s="1"/>
  <c r="E108" i="11"/>
  <c r="F108" i="11" s="1"/>
  <c r="E109" i="11"/>
  <c r="F109" i="11" s="1"/>
  <c r="G109" i="11" s="1"/>
  <c r="E110" i="11"/>
  <c r="F110" i="11" s="1"/>
  <c r="E111" i="11"/>
  <c r="F111" i="11" s="1"/>
  <c r="E112" i="11"/>
  <c r="F112" i="11" s="1"/>
  <c r="E113" i="11"/>
  <c r="F113" i="11" s="1"/>
  <c r="G113" i="11" s="1"/>
  <c r="E114" i="11"/>
  <c r="F114" i="11" s="1"/>
  <c r="E115" i="11"/>
  <c r="F115" i="11" s="1"/>
  <c r="E118" i="11"/>
  <c r="F118" i="11" s="1"/>
  <c r="E119" i="11"/>
  <c r="F119" i="11" s="1"/>
  <c r="G119" i="11" s="1"/>
  <c r="E120" i="11"/>
  <c r="F120" i="11" s="1"/>
  <c r="E121" i="11"/>
  <c r="F121" i="11" s="1"/>
  <c r="E122" i="11"/>
  <c r="F122" i="11" s="1"/>
  <c r="E124" i="11"/>
  <c r="F124" i="11" s="1"/>
  <c r="G124" i="11" s="1"/>
  <c r="E125" i="11"/>
  <c r="F125" i="11" s="1"/>
  <c r="E126" i="11"/>
  <c r="F126" i="11" s="1"/>
  <c r="E127" i="11"/>
  <c r="F127" i="11" s="1"/>
  <c r="E107" i="11"/>
  <c r="F107" i="11" s="1"/>
  <c r="G107" i="11" s="1"/>
  <c r="E78" i="11"/>
  <c r="F78" i="11" s="1"/>
  <c r="E79" i="11"/>
  <c r="F79" i="11" s="1"/>
  <c r="E80" i="11"/>
  <c r="F80" i="11" s="1"/>
  <c r="E81" i="11"/>
  <c r="F81" i="11" s="1"/>
  <c r="G81" i="11" s="1"/>
  <c r="E82" i="11"/>
  <c r="F82" i="11" s="1"/>
  <c r="E83" i="11"/>
  <c r="F83" i="11" s="1"/>
  <c r="E84" i="11"/>
  <c r="F84" i="11" s="1"/>
  <c r="E85" i="11"/>
  <c r="F85" i="11" s="1"/>
  <c r="G85" i="11" s="1"/>
  <c r="E86" i="11"/>
  <c r="F86" i="11" s="1"/>
  <c r="E87" i="11"/>
  <c r="F87" i="11" s="1"/>
  <c r="E88" i="11"/>
  <c r="F88" i="11" s="1"/>
  <c r="E89" i="11"/>
  <c r="F89" i="11" s="1"/>
  <c r="G89" i="11" s="1"/>
  <c r="E90" i="11"/>
  <c r="F90" i="11" s="1"/>
  <c r="E92" i="11"/>
  <c r="F92" i="11" s="1"/>
  <c r="E93" i="11"/>
  <c r="F93" i="11" s="1"/>
  <c r="E94" i="11"/>
  <c r="F94" i="11" s="1"/>
  <c r="G94" i="11" s="1"/>
  <c r="E95" i="11"/>
  <c r="F95" i="11" s="1"/>
  <c r="E96" i="11"/>
  <c r="F96" i="11" s="1"/>
  <c r="E98" i="11"/>
  <c r="F98" i="11" s="1"/>
  <c r="E99" i="11"/>
  <c r="F99" i="11" s="1"/>
  <c r="G99" i="11" s="1"/>
  <c r="E100" i="11"/>
  <c r="F100" i="11" s="1"/>
  <c r="E102" i="11"/>
  <c r="F102" i="11" s="1"/>
  <c r="E103" i="11"/>
  <c r="F103" i="11" s="1"/>
  <c r="E104" i="11"/>
  <c r="F104" i="11" s="1"/>
  <c r="G104" i="11" s="1"/>
  <c r="E105" i="11"/>
  <c r="F105" i="11" s="1"/>
  <c r="E45" i="11"/>
  <c r="F45" i="11" s="1"/>
  <c r="G45" i="11" s="1"/>
  <c r="E46" i="11"/>
  <c r="F46" i="11" s="1"/>
  <c r="E47" i="11"/>
  <c r="F47" i="11" s="1"/>
  <c r="G47" i="11" s="1"/>
  <c r="E48" i="11"/>
  <c r="F48" i="11" s="1"/>
  <c r="E49" i="11"/>
  <c r="F49" i="11" s="1"/>
  <c r="G49" i="11" s="1"/>
  <c r="E50" i="11"/>
  <c r="F50" i="11" s="1"/>
  <c r="E51" i="11"/>
  <c r="F51" i="11" s="1"/>
  <c r="G51" i="11" s="1"/>
  <c r="E52" i="11"/>
  <c r="F52" i="11" s="1"/>
  <c r="E55" i="11"/>
  <c r="F55" i="11" s="1"/>
  <c r="G55" i="11" s="1"/>
  <c r="E56" i="11"/>
  <c r="F56" i="11" s="1"/>
  <c r="E57" i="11"/>
  <c r="F57" i="11" s="1"/>
  <c r="G57" i="11" s="1"/>
  <c r="E58" i="11"/>
  <c r="F58" i="11" s="1"/>
  <c r="E59" i="11"/>
  <c r="F59" i="11" s="1"/>
  <c r="G59" i="11" s="1"/>
  <c r="E60" i="11"/>
  <c r="F60" i="11" s="1"/>
  <c r="E62" i="11"/>
  <c r="F62" i="11" s="1"/>
  <c r="G62" i="11" s="1"/>
  <c r="E63" i="11"/>
  <c r="F63" i="11" s="1"/>
  <c r="E64" i="11"/>
  <c r="F64" i="11" s="1"/>
  <c r="G64" i="11" s="1"/>
  <c r="E65" i="11"/>
  <c r="F65" i="11" s="1"/>
  <c r="E66" i="11"/>
  <c r="F66" i="11" s="1"/>
  <c r="E67" i="11"/>
  <c r="F67" i="11" s="1"/>
  <c r="E68" i="11"/>
  <c r="F68" i="11" s="1"/>
  <c r="G68" i="11" s="1"/>
  <c r="E69" i="11"/>
  <c r="F69" i="11" s="1"/>
  <c r="E70" i="11"/>
  <c r="F70" i="11" s="1"/>
  <c r="G70" i="11" s="1"/>
  <c r="E71" i="11"/>
  <c r="F71" i="11" s="1"/>
  <c r="E72" i="11"/>
  <c r="F72" i="11" s="1"/>
  <c r="E73" i="11"/>
  <c r="F73" i="11" s="1"/>
  <c r="E74" i="11"/>
  <c r="F74" i="11" s="1"/>
  <c r="E44" i="11"/>
  <c r="F44" i="11" s="1"/>
  <c r="D436" i="11"/>
  <c r="E436" i="11" s="1"/>
  <c r="F436" i="11" s="1"/>
  <c r="D434" i="11"/>
  <c r="E434" i="11" s="1"/>
  <c r="F434" i="11" s="1"/>
  <c r="D433" i="11"/>
  <c r="E433" i="11" s="1"/>
  <c r="F433" i="11" s="1"/>
  <c r="G433" i="11" s="1"/>
  <c r="D430" i="11"/>
  <c r="E430" i="11" s="1"/>
  <c r="F430" i="11" s="1"/>
  <c r="D429" i="11"/>
  <c r="E429" i="11" s="1"/>
  <c r="F429" i="11" s="1"/>
  <c r="D419" i="11"/>
  <c r="E419" i="11" s="1"/>
  <c r="F419" i="11" s="1"/>
  <c r="D418" i="11"/>
  <c r="E418" i="11" s="1"/>
  <c r="F418" i="11" s="1"/>
  <c r="D417" i="11"/>
  <c r="E417" i="11" s="1"/>
  <c r="F417" i="11" s="1"/>
  <c r="D413" i="11"/>
  <c r="E413" i="11" s="1"/>
  <c r="F413" i="11" s="1"/>
  <c r="D411" i="11"/>
  <c r="E411" i="11" s="1"/>
  <c r="F411" i="11" s="1"/>
  <c r="D406" i="11"/>
  <c r="E406" i="11" s="1"/>
  <c r="F406" i="11" s="1"/>
  <c r="D401" i="11"/>
  <c r="E401" i="11" s="1"/>
  <c r="F401" i="11" s="1"/>
  <c r="D399" i="11"/>
  <c r="E399" i="11" s="1"/>
  <c r="F399" i="11" s="1"/>
  <c r="D393" i="11"/>
  <c r="E393" i="11" s="1"/>
  <c r="F393" i="11" s="1"/>
  <c r="D392" i="11"/>
  <c r="E392" i="11" s="1"/>
  <c r="F392" i="11" s="1"/>
  <c r="G392" i="11" s="1"/>
  <c r="D391" i="11"/>
  <c r="E391" i="11" s="1"/>
  <c r="F391" i="11" s="1"/>
  <c r="D389" i="11"/>
  <c r="E389" i="11" s="1"/>
  <c r="F389" i="11" s="1"/>
  <c r="D388" i="11"/>
  <c r="E388" i="11" s="1"/>
  <c r="F388" i="11" s="1"/>
  <c r="D386" i="11"/>
  <c r="E386" i="11" s="1"/>
  <c r="F386" i="11" s="1"/>
  <c r="D385" i="11"/>
  <c r="E385" i="11" s="1"/>
  <c r="F385" i="11" s="1"/>
  <c r="D371" i="11"/>
  <c r="E371" i="11" s="1"/>
  <c r="F371" i="11" s="1"/>
  <c r="D370" i="11"/>
  <c r="E370" i="11" s="1"/>
  <c r="F370" i="11" s="1"/>
  <c r="D366" i="11"/>
  <c r="E366" i="11" s="1"/>
  <c r="F366" i="11" s="1"/>
  <c r="D363" i="11"/>
  <c r="E363" i="11" s="1"/>
  <c r="F363" i="11" s="1"/>
  <c r="D358" i="11"/>
  <c r="E358" i="11" s="1"/>
  <c r="F358" i="11" s="1"/>
  <c r="D355" i="11"/>
  <c r="E355" i="11" s="1"/>
  <c r="F355" i="11" s="1"/>
  <c r="D348" i="11"/>
  <c r="E348" i="11" s="1"/>
  <c r="F348" i="11" s="1"/>
  <c r="D347" i="11"/>
  <c r="E347" i="11" s="1"/>
  <c r="F347" i="11" s="1"/>
  <c r="D341" i="11"/>
  <c r="E341" i="11" s="1"/>
  <c r="F341" i="11" s="1"/>
  <c r="D335" i="11"/>
  <c r="E335" i="11" s="1"/>
  <c r="F335" i="11" s="1"/>
  <c r="D333" i="11"/>
  <c r="E333" i="11" s="1"/>
  <c r="F333" i="11" s="1"/>
  <c r="D329" i="11"/>
  <c r="E329" i="11" s="1"/>
  <c r="F329" i="11" s="1"/>
  <c r="D321" i="11"/>
  <c r="E321" i="11" s="1"/>
  <c r="F321" i="11" s="1"/>
  <c r="D319" i="11"/>
  <c r="E319" i="11" s="1"/>
  <c r="F319" i="11" s="1"/>
  <c r="D304" i="11"/>
  <c r="E304" i="11" s="1"/>
  <c r="F304" i="11" s="1"/>
  <c r="D314" i="11"/>
  <c r="E314" i="11" s="1"/>
  <c r="F314" i="11" s="1"/>
  <c r="D311" i="11"/>
  <c r="E311" i="11" s="1"/>
  <c r="F311" i="11" s="1"/>
  <c r="G311" i="11" s="1"/>
  <c r="D307" i="11"/>
  <c r="E307" i="11" s="1"/>
  <c r="F307" i="11" s="1"/>
  <c r="D303" i="11"/>
  <c r="E303" i="11" s="1"/>
  <c r="F303" i="11" s="1"/>
  <c r="D301" i="11"/>
  <c r="E301" i="11" s="1"/>
  <c r="F301" i="11" s="1"/>
  <c r="D297" i="11"/>
  <c r="E297" i="11" s="1"/>
  <c r="F297" i="11" s="1"/>
  <c r="G297" i="11" s="1"/>
  <c r="D287" i="11"/>
  <c r="E287" i="11" s="1"/>
  <c r="F287" i="11" s="1"/>
  <c r="D286" i="11"/>
  <c r="E286" i="11" s="1"/>
  <c r="F286" i="11" s="1"/>
  <c r="D285" i="11"/>
  <c r="E285" i="11" s="1"/>
  <c r="F285" i="11" s="1"/>
  <c r="D278" i="11"/>
  <c r="E278" i="11" s="1"/>
  <c r="F278" i="11" s="1"/>
  <c r="G278" i="11" s="1"/>
  <c r="D277" i="11"/>
  <c r="E277" i="11" s="1"/>
  <c r="F277" i="11" s="1"/>
  <c r="D275" i="11"/>
  <c r="E275" i="11" s="1"/>
  <c r="F275" i="11" s="1"/>
  <c r="D269" i="11"/>
  <c r="E269" i="11" s="1"/>
  <c r="F269" i="11" s="1"/>
  <c r="D261" i="11"/>
  <c r="E261" i="11" s="1"/>
  <c r="F261" i="11" s="1"/>
  <c r="G261" i="11" s="1"/>
  <c r="D258" i="11"/>
  <c r="E258" i="11" s="1"/>
  <c r="F258" i="11" s="1"/>
  <c r="D253" i="11"/>
  <c r="E253" i="11" s="1"/>
  <c r="F253" i="11" s="1"/>
  <c r="D252" i="11"/>
  <c r="E252" i="11" s="1"/>
  <c r="F252" i="11" s="1"/>
  <c r="D246" i="11"/>
  <c r="E246" i="11" s="1"/>
  <c r="F246" i="11" s="1"/>
  <c r="G246" i="11" s="1"/>
  <c r="D230" i="11"/>
  <c r="E230" i="11" s="1"/>
  <c r="F230" i="11" s="1"/>
  <c r="D227" i="11"/>
  <c r="E227" i="11" s="1"/>
  <c r="F227" i="11" s="1"/>
  <c r="G227" i="11" s="1"/>
  <c r="D223" i="11"/>
  <c r="E223" i="11" s="1"/>
  <c r="F223" i="11" s="1"/>
  <c r="D219" i="11"/>
  <c r="E219" i="11" s="1"/>
  <c r="F219" i="11" s="1"/>
  <c r="G219" i="11" s="1"/>
  <c r="D216" i="11"/>
  <c r="E216" i="11" s="1"/>
  <c r="F216" i="11" s="1"/>
  <c r="D215" i="11"/>
  <c r="E215" i="11" s="1"/>
  <c r="F215" i="11" s="1"/>
  <c r="G215" i="11" s="1"/>
  <c r="D214" i="11"/>
  <c r="E214" i="11" s="1"/>
  <c r="F214" i="11" s="1"/>
  <c r="D208" i="11"/>
  <c r="E208" i="11" s="1"/>
  <c r="F208" i="11" s="1"/>
  <c r="G208" i="11" s="1"/>
  <c r="D207" i="11"/>
  <c r="E207" i="11" s="1"/>
  <c r="F207" i="11" s="1"/>
  <c r="D203" i="11"/>
  <c r="E203" i="11" s="1"/>
  <c r="F203" i="11" s="1"/>
  <c r="G203" i="11" s="1"/>
  <c r="D198" i="11"/>
  <c r="E198" i="11" s="1"/>
  <c r="F198" i="11" s="1"/>
  <c r="D197" i="11"/>
  <c r="E197" i="11" s="1"/>
  <c r="F197" i="11" s="1"/>
  <c r="G197" i="11" s="1"/>
  <c r="D189" i="11"/>
  <c r="E189" i="11" s="1"/>
  <c r="F189" i="11" s="1"/>
  <c r="D183" i="11"/>
  <c r="E183" i="11" s="1"/>
  <c r="F183" i="11" s="1"/>
  <c r="D166" i="11"/>
  <c r="E166" i="11" s="1"/>
  <c r="F166" i="11" s="1"/>
  <c r="D163" i="11"/>
  <c r="E163" i="11" s="1"/>
  <c r="F163" i="11" s="1"/>
  <c r="G163" i="11" s="1"/>
  <c r="D161" i="11"/>
  <c r="E161" i="11" s="1"/>
  <c r="F161" i="11" s="1"/>
  <c r="D158" i="11"/>
  <c r="E158" i="11" s="1"/>
  <c r="F158" i="11" s="1"/>
  <c r="G158" i="11" s="1"/>
  <c r="D146" i="11"/>
  <c r="E146" i="11" s="1"/>
  <c r="F146" i="11" s="1"/>
  <c r="D143" i="11"/>
  <c r="E143" i="11" s="1"/>
  <c r="F143" i="11" s="1"/>
  <c r="G143" i="11" s="1"/>
  <c r="D139" i="11"/>
  <c r="E139" i="11" s="1"/>
  <c r="F139" i="11" s="1"/>
  <c r="D138" i="11"/>
  <c r="E138" i="11" s="1"/>
  <c r="F138" i="11" s="1"/>
  <c r="D137" i="11"/>
  <c r="E137" i="11" s="1"/>
  <c r="F137" i="11" s="1"/>
  <c r="D134" i="11"/>
  <c r="E134" i="11" s="1"/>
  <c r="F134" i="11" s="1"/>
  <c r="G134" i="11" s="1"/>
  <c r="D129" i="11"/>
  <c r="E129" i="11" s="1"/>
  <c r="F129" i="11" s="1"/>
  <c r="D117" i="11"/>
  <c r="E117" i="11" s="1"/>
  <c r="F117" i="11" s="1"/>
  <c r="G117" i="11" s="1"/>
  <c r="D101" i="11"/>
  <c r="E101" i="11" s="1"/>
  <c r="F101" i="11" s="1"/>
  <c r="D97" i="11"/>
  <c r="E97" i="11" s="1"/>
  <c r="F97" i="11" s="1"/>
  <c r="G97" i="11" s="1"/>
  <c r="D77" i="11"/>
  <c r="E77" i="11" s="1"/>
  <c r="F77" i="11" s="1"/>
  <c r="D76" i="11"/>
  <c r="E76" i="11" s="1"/>
  <c r="F76" i="11" s="1"/>
  <c r="G76" i="11" s="1"/>
  <c r="D54" i="11"/>
  <c r="E54" i="11" s="1"/>
  <c r="F54" i="11" s="1"/>
  <c r="D61" i="11"/>
  <c r="E61" i="11" s="1"/>
  <c r="F61" i="11" s="1"/>
  <c r="G61" i="11" s="1"/>
  <c r="D123" i="11"/>
  <c r="E123" i="11" s="1"/>
  <c r="F123" i="11" s="1"/>
  <c r="D116" i="11"/>
  <c r="E116" i="11" s="1"/>
  <c r="F116" i="11" s="1"/>
  <c r="G116" i="11" s="1"/>
  <c r="D91" i="11"/>
  <c r="E91" i="11" s="1"/>
  <c r="F91" i="11" s="1"/>
  <c r="D53" i="11"/>
  <c r="E53" i="11" s="1"/>
  <c r="F53" i="11" s="1"/>
  <c r="G53" i="11" s="1"/>
  <c r="G38" i="11" l="1"/>
  <c r="G34" i="11"/>
  <c r="G30" i="11"/>
  <c r="G39" i="11"/>
  <c r="G35" i="11"/>
  <c r="G31" i="11"/>
  <c r="G40" i="11"/>
  <c r="G36" i="11"/>
  <c r="G32" i="11"/>
  <c r="G41" i="11"/>
  <c r="G37" i="11"/>
  <c r="G33" i="11"/>
  <c r="G91" i="11"/>
  <c r="G123" i="11"/>
  <c r="G54" i="11"/>
  <c r="G77" i="11"/>
  <c r="G101" i="11"/>
  <c r="G129" i="11"/>
  <c r="G137" i="11"/>
  <c r="G139" i="11"/>
  <c r="G146" i="11"/>
  <c r="G161" i="11"/>
  <c r="G166" i="11"/>
  <c r="G189" i="11"/>
  <c r="G198" i="11"/>
  <c r="G207" i="11"/>
  <c r="G214" i="11"/>
  <c r="G216" i="11"/>
  <c r="G223" i="11"/>
  <c r="G230" i="11"/>
  <c r="G252" i="11"/>
  <c r="G354" i="11"/>
  <c r="G357" i="11"/>
  <c r="G428" i="11"/>
  <c r="G424" i="11"/>
  <c r="G420" i="11"/>
  <c r="G412" i="11"/>
  <c r="G407" i="11"/>
  <c r="G402" i="11"/>
  <c r="G396" i="11"/>
  <c r="G387" i="11"/>
  <c r="G381" i="11"/>
  <c r="G377" i="11"/>
  <c r="G373" i="11"/>
  <c r="G367" i="11"/>
  <c r="G361" i="11"/>
  <c r="G258" i="11"/>
  <c r="G269" i="11"/>
  <c r="G277" i="11"/>
  <c r="G285" i="11"/>
  <c r="G287" i="11"/>
  <c r="G301" i="11"/>
  <c r="G307" i="11"/>
  <c r="G314" i="11"/>
  <c r="G319" i="11"/>
  <c r="G329" i="11"/>
  <c r="G335" i="11"/>
  <c r="G347" i="11"/>
  <c r="G355" i="11"/>
  <c r="G363" i="11"/>
  <c r="G370" i="11"/>
  <c r="G385" i="11"/>
  <c r="G388" i="11"/>
  <c r="G391" i="11"/>
  <c r="G393" i="11"/>
  <c r="G401" i="11"/>
  <c r="G411" i="11"/>
  <c r="G417" i="11"/>
  <c r="G419" i="11"/>
  <c r="G430" i="11"/>
  <c r="G434" i="11"/>
  <c r="G73" i="11"/>
  <c r="G69" i="11"/>
  <c r="G65" i="11"/>
  <c r="G56" i="11"/>
  <c r="G50" i="11"/>
  <c r="G46" i="11"/>
  <c r="G105" i="11"/>
  <c r="G98" i="11"/>
  <c r="G95" i="11"/>
  <c r="G93" i="11"/>
  <c r="G90" i="11"/>
  <c r="G88" i="11"/>
  <c r="G82" i="11"/>
  <c r="G78" i="11"/>
  <c r="G125" i="11"/>
  <c r="G120" i="11"/>
  <c r="G114" i="11"/>
  <c r="G110" i="11"/>
  <c r="G159" i="11"/>
  <c r="G154" i="11"/>
  <c r="G150" i="11"/>
  <c r="G145" i="11"/>
  <c r="G132" i="11"/>
  <c r="G196" i="11"/>
  <c r="G192" i="11"/>
  <c r="G187" i="11"/>
  <c r="G182" i="11"/>
  <c r="G178" i="11"/>
  <c r="G174" i="11"/>
  <c r="G170" i="11"/>
  <c r="G165" i="11"/>
  <c r="G239" i="11"/>
  <c r="G309" i="11"/>
  <c r="G302" i="11"/>
  <c r="G296" i="11"/>
  <c r="G292" i="11"/>
  <c r="G288" i="11"/>
  <c r="G281" i="11"/>
  <c r="G352" i="11"/>
  <c r="G346" i="11"/>
  <c r="G342" i="11"/>
  <c r="G337" i="11"/>
  <c r="G331" i="11"/>
  <c r="G326" i="11"/>
  <c r="G322" i="11"/>
  <c r="G431" i="11"/>
  <c r="G425" i="11"/>
  <c r="G421" i="11"/>
  <c r="G414" i="11"/>
  <c r="G408" i="11"/>
  <c r="G403" i="11"/>
  <c r="G397" i="11"/>
  <c r="G390" i="11"/>
  <c r="G382" i="11"/>
  <c r="G378" i="11"/>
  <c r="G374" i="11"/>
  <c r="G368" i="11"/>
  <c r="G362" i="11"/>
  <c r="G84" i="11"/>
  <c r="G127" i="11"/>
  <c r="G190" i="11"/>
  <c r="G201" i="11"/>
  <c r="G233" i="11"/>
  <c r="G228" i="11"/>
  <c r="G222" i="11"/>
  <c r="G217" i="11"/>
  <c r="G210" i="11"/>
  <c r="G204" i="11"/>
  <c r="G272" i="11"/>
  <c r="G267" i="11"/>
  <c r="G263" i="11"/>
  <c r="G247" i="11"/>
  <c r="G13" i="11"/>
  <c r="G8" i="11"/>
  <c r="G7" i="11"/>
  <c r="G14" i="11"/>
  <c r="G9" i="11"/>
  <c r="G4" i="11"/>
  <c r="G10" i="11"/>
  <c r="G5" i="11"/>
  <c r="G15" i="11"/>
  <c r="G6" i="11"/>
  <c r="G12" i="11"/>
  <c r="G11" i="11"/>
  <c r="G44" i="11"/>
  <c r="G71" i="11"/>
  <c r="G67" i="11"/>
  <c r="G63" i="11"/>
  <c r="G52" i="11"/>
  <c r="G102" i="11"/>
  <c r="G96" i="11"/>
  <c r="G87" i="11"/>
  <c r="G83" i="11"/>
  <c r="G79" i="11"/>
  <c r="G111" i="11"/>
  <c r="G160" i="11"/>
  <c r="G155" i="11"/>
  <c r="G151" i="11"/>
  <c r="G147" i="11"/>
  <c r="G141" i="11"/>
  <c r="G133" i="11"/>
  <c r="G199" i="11"/>
  <c r="G188" i="11"/>
  <c r="G184" i="11"/>
  <c r="G179" i="11"/>
  <c r="G175" i="11"/>
  <c r="G171" i="11"/>
  <c r="G167" i="11"/>
  <c r="G236" i="11"/>
  <c r="G232" i="11"/>
  <c r="G226" i="11"/>
  <c r="G202" i="11"/>
  <c r="G293" i="11"/>
  <c r="G289" i="11"/>
  <c r="G282" i="11"/>
  <c r="G276" i="11"/>
  <c r="G271" i="11"/>
  <c r="G266" i="11"/>
  <c r="G245" i="11"/>
  <c r="G241" i="11"/>
  <c r="G432" i="11"/>
  <c r="G369" i="11"/>
  <c r="G364" i="11"/>
  <c r="G29" i="11"/>
  <c r="G376" i="11"/>
  <c r="G3" i="11"/>
  <c r="G235" i="11"/>
  <c r="G231" i="11"/>
  <c r="G225" i="11"/>
  <c r="G220" i="11"/>
  <c r="G212" i="11"/>
  <c r="G206" i="11"/>
  <c r="G310" i="11"/>
  <c r="G305" i="11"/>
  <c r="G298" i="11"/>
  <c r="G294" i="11"/>
  <c r="G290" i="11"/>
  <c r="G283" i="11"/>
  <c r="G279" i="11"/>
  <c r="G273" i="11"/>
  <c r="G268" i="11"/>
  <c r="G264" i="11"/>
  <c r="G259" i="11"/>
  <c r="G254" i="11"/>
  <c r="G248" i="11"/>
  <c r="G353" i="11"/>
  <c r="G349" i="11"/>
  <c r="G343" i="11"/>
  <c r="G338" i="11"/>
  <c r="G327" i="11"/>
  <c r="G323" i="11"/>
  <c r="G317" i="11"/>
  <c r="G410" i="11"/>
  <c r="G242" i="11"/>
  <c r="G200" i="11"/>
  <c r="G380" i="11"/>
  <c r="G332" i="11"/>
  <c r="G321" i="11"/>
  <c r="G341" i="11"/>
  <c r="G358" i="11"/>
  <c r="G371" i="11"/>
  <c r="G389" i="11"/>
  <c r="G399" i="11"/>
  <c r="G74" i="11"/>
  <c r="G66" i="11"/>
  <c r="G58" i="11"/>
  <c r="G48" i="11"/>
  <c r="G72" i="11"/>
  <c r="G60" i="11"/>
  <c r="G92" i="11"/>
  <c r="G80" i="11"/>
  <c r="G100" i="11"/>
  <c r="G86" i="11"/>
  <c r="G118" i="11"/>
  <c r="G112" i="11"/>
  <c r="G108" i="11"/>
  <c r="G142" i="11"/>
  <c r="G135" i="11"/>
  <c r="G130" i="11"/>
  <c r="G194" i="11"/>
  <c r="G180" i="11"/>
  <c r="G173" i="11"/>
  <c r="G234" i="11"/>
  <c r="G218" i="11"/>
  <c r="G280" i="11"/>
  <c r="G270" i="11"/>
  <c r="G260" i="11"/>
  <c r="G255" i="11"/>
  <c r="G249" i="11"/>
  <c r="G244" i="11"/>
  <c r="G240" i="11"/>
  <c r="G265" i="11"/>
  <c r="G351" i="11"/>
  <c r="G345" i="11"/>
  <c r="G340" i="11"/>
  <c r="G336" i="11"/>
  <c r="G330" i="11"/>
  <c r="G325" i="11"/>
  <c r="G320" i="11"/>
  <c r="G409" i="11"/>
  <c r="G400" i="11"/>
  <c r="G348" i="11"/>
  <c r="G306" i="11"/>
  <c r="G284" i="11"/>
  <c r="G20" i="11"/>
  <c r="G28" i="11"/>
  <c r="G26" i="11"/>
  <c r="G23" i="11"/>
  <c r="G75" i="11"/>
  <c r="G237" i="11"/>
  <c r="G17" i="11"/>
  <c r="G24" i="11"/>
  <c r="G128" i="11"/>
  <c r="G144" i="11"/>
  <c r="G176" i="11"/>
  <c r="G224" i="11"/>
  <c r="G251" i="11"/>
  <c r="G262" i="11"/>
  <c r="G299" i="11"/>
  <c r="G315" i="11"/>
  <c r="G395" i="11"/>
  <c r="G423" i="11"/>
  <c r="G427" i="11"/>
  <c r="G435" i="11"/>
  <c r="G16" i="11"/>
  <c r="G22" i="11"/>
  <c r="G21" i="11"/>
  <c r="G140" i="11"/>
  <c r="G162" i="11"/>
  <c r="G172" i="11"/>
  <c r="G19" i="11"/>
  <c r="G27" i="11"/>
  <c r="G106" i="11"/>
  <c r="G356" i="11"/>
  <c r="G18" i="11"/>
  <c r="G131" i="11"/>
  <c r="G152" i="11"/>
  <c r="G195" i="11"/>
  <c r="G211" i="11"/>
  <c r="G243" i="11"/>
  <c r="G275" i="11"/>
  <c r="G286" i="11"/>
  <c r="G318" i="11"/>
  <c r="G328" i="11"/>
  <c r="G339" i="11"/>
  <c r="G350" i="11"/>
  <c r="G360" i="11"/>
  <c r="G25" i="11"/>
  <c r="G238" i="11"/>
  <c r="G291" i="11"/>
  <c r="G312" i="11"/>
  <c r="G334" i="11"/>
  <c r="G344" i="11"/>
  <c r="G365" i="11"/>
  <c r="G405" i="11"/>
  <c r="G413" i="11"/>
  <c r="G429" i="11"/>
  <c r="G43" i="11"/>
  <c r="G436" i="11"/>
  <c r="G416" i="11"/>
  <c r="G404" i="11"/>
  <c r="G384" i="11"/>
  <c r="G372" i="11"/>
  <c r="G359" i="11"/>
  <c r="G316" i="11"/>
  <c r="G295" i="11"/>
  <c r="G274" i="11"/>
  <c r="G168" i="11"/>
  <c r="G126" i="11"/>
  <c r="G138" i="11"/>
  <c r="G183" i="11"/>
  <c r="G253" i="11"/>
  <c r="G303" i="11"/>
  <c r="G304" i="11"/>
  <c r="G333" i="11"/>
  <c r="G366" i="11"/>
  <c r="G386" i="11"/>
  <c r="G406" i="11"/>
  <c r="G418" i="11"/>
  <c r="G121" i="11"/>
  <c r="G115" i="11"/>
  <c r="G156" i="11"/>
  <c r="G148" i="11"/>
  <c r="G191" i="11"/>
  <c r="G181" i="11"/>
  <c r="G177" i="11"/>
  <c r="G169" i="11"/>
  <c r="G164" i="11"/>
  <c r="G221" i="11"/>
  <c r="G213" i="11"/>
  <c r="G209" i="11"/>
  <c r="G256" i="11"/>
  <c r="G250" i="11"/>
  <c r="G257" i="11"/>
  <c r="G324" i="11"/>
  <c r="G426" i="11"/>
  <c r="G422" i="11"/>
  <c r="G415" i="11"/>
  <c r="G398" i="11"/>
  <c r="G394" i="11"/>
  <c r="G383" i="11"/>
  <c r="G379" i="11"/>
  <c r="G375" i="11"/>
  <c r="G122" i="11"/>
  <c r="G103" i="11"/>
  <c r="G157" i="11"/>
  <c r="G153" i="11"/>
  <c r="G149" i="11"/>
  <c r="G193" i="11"/>
  <c r="G185" i="11"/>
  <c r="G229" i="11"/>
  <c r="G205" i="11"/>
</calcChain>
</file>

<file path=xl/sharedStrings.xml><?xml version="1.0" encoding="utf-8"?>
<sst xmlns="http://schemas.openxmlformats.org/spreadsheetml/2006/main" count="90" uniqueCount="80">
  <si>
    <t>Дом</t>
  </si>
  <si>
    <t>Корпус</t>
  </si>
  <si>
    <t>Квартира</t>
  </si>
  <si>
    <t>к2к1,2,4</t>
  </si>
  <si>
    <t>2к3</t>
  </si>
  <si>
    <t>3к1</t>
  </si>
  <si>
    <t>3к5</t>
  </si>
  <si>
    <t>3к2</t>
  </si>
  <si>
    <t>3к3</t>
  </si>
  <si>
    <t>3к4</t>
  </si>
  <si>
    <t>5к1,2</t>
  </si>
  <si>
    <t>5к3,4,5</t>
  </si>
  <si>
    <t>6к1</t>
  </si>
  <si>
    <t>6к2</t>
  </si>
  <si>
    <t>7к1</t>
  </si>
  <si>
    <t>7к2</t>
  </si>
  <si>
    <t>8к2</t>
  </si>
  <si>
    <t>15к1,2,3</t>
  </si>
  <si>
    <t>15к4</t>
  </si>
  <si>
    <t>16к2,3,4</t>
  </si>
  <si>
    <t>16к1,5</t>
  </si>
  <si>
    <t>Подвал</t>
  </si>
  <si>
    <t>1к1</t>
  </si>
  <si>
    <t>1к2</t>
  </si>
  <si>
    <t>1к3</t>
  </si>
  <si>
    <t>2к1,2</t>
  </si>
  <si>
    <t>2к3,4</t>
  </si>
  <si>
    <t>4к2,4</t>
  </si>
  <si>
    <t>4к1,3</t>
  </si>
  <si>
    <t>8к1,4</t>
  </si>
  <si>
    <t>8к2,3</t>
  </si>
  <si>
    <t>11к2</t>
  </si>
  <si>
    <t>11к1,3,4</t>
  </si>
  <si>
    <t>13к1</t>
  </si>
  <si>
    <t>13к2,3</t>
  </si>
  <si>
    <t>13к4</t>
  </si>
  <si>
    <t>15к1</t>
  </si>
  <si>
    <t>15к2,3</t>
  </si>
  <si>
    <t>16к1</t>
  </si>
  <si>
    <t>16к3</t>
  </si>
  <si>
    <t>16к2</t>
  </si>
  <si>
    <t>8к1,3</t>
  </si>
  <si>
    <t>8к4</t>
  </si>
  <si>
    <t>Площадь</t>
  </si>
  <si>
    <t>25к1</t>
  </si>
  <si>
    <t>25к2</t>
  </si>
  <si>
    <t>2к2,4</t>
  </si>
  <si>
    <t>2к1</t>
  </si>
  <si>
    <t>8к1,2,3</t>
  </si>
  <si>
    <t>9к4</t>
  </si>
  <si>
    <t>11к1,2,4</t>
  </si>
  <si>
    <t>11к3</t>
  </si>
  <si>
    <t>12к1,2</t>
  </si>
  <si>
    <t>12к3,5</t>
  </si>
  <si>
    <t>12к4</t>
  </si>
  <si>
    <t>6к2,3,4</t>
  </si>
  <si>
    <t>9к2</t>
  </si>
  <si>
    <t>9к3</t>
  </si>
  <si>
    <t>10 (4 комнаты)</t>
  </si>
  <si>
    <t>14 (2 комнаты)</t>
  </si>
  <si>
    <t>15 (1 комната)</t>
  </si>
  <si>
    <t>7к4,5</t>
  </si>
  <si>
    <t>14 корпус</t>
  </si>
  <si>
    <t>13 корпус</t>
  </si>
  <si>
    <t>11 корпус</t>
  </si>
  <si>
    <t>12 корпус</t>
  </si>
  <si>
    <t>10 корпус</t>
  </si>
  <si>
    <t>9 корпус</t>
  </si>
  <si>
    <t>8 корпус</t>
  </si>
  <si>
    <t xml:space="preserve">7 корпус </t>
  </si>
  <si>
    <t xml:space="preserve">5 корпус </t>
  </si>
  <si>
    <t xml:space="preserve">4 корпус </t>
  </si>
  <si>
    <t>3 корпус</t>
  </si>
  <si>
    <t>2 корпус</t>
  </si>
  <si>
    <t>1 корпус</t>
  </si>
  <si>
    <t>77:05:0001010:33</t>
  </si>
  <si>
    <t>Площадь земельного участка, га</t>
  </si>
  <si>
    <t>Площадь жилых помещений в доме / доля жилого помещения в общей площади жилых помещений дома</t>
  </si>
  <si>
    <t>Кадастровая стоимость земельного участка, руб.</t>
  </si>
  <si>
    <t>Стоимость 1 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</si>
</sst>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0.00;[Red]0.00"/>
    <numFmt numFmtId="166" formatCode="_-* #,##0\ _₽_-;\-* #,##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Fill="1"/>
    <xf numFmtId="0" fontId="0" fillId="3" borderId="0" xfId="0" applyFill="1"/>
    <xf numFmtId="0" fontId="1" fillId="0" borderId="1" xfId="1" applyBorder="1" applyAlignment="1">
      <alignment horizontal="right"/>
    </xf>
    <xf numFmtId="0" fontId="0" fillId="4" borderId="0" xfId="0" applyFill="1"/>
    <xf numFmtId="0" fontId="8" fillId="2" borderId="1" xfId="0" applyFont="1" applyFill="1" applyBorder="1"/>
    <xf numFmtId="164" fontId="8" fillId="2" borderId="1" xfId="0" applyNumberFormat="1" applyFont="1" applyFill="1" applyBorder="1" applyAlignment="1">
      <alignment horizontal="right"/>
    </xf>
    <xf numFmtId="0" fontId="9" fillId="2" borderId="0" xfId="0" applyFont="1" applyFill="1"/>
    <xf numFmtId="0" fontId="7" fillId="2" borderId="1" xfId="0" applyFont="1" applyFill="1" applyBorder="1"/>
    <xf numFmtId="164" fontId="7" fillId="2" borderId="1" xfId="0" applyNumberFormat="1" applyFont="1" applyFill="1" applyBorder="1" applyAlignment="1">
      <alignment horizontal="right"/>
    </xf>
    <xf numFmtId="0" fontId="10" fillId="2" borderId="0" xfId="0" applyFont="1" applyFill="1"/>
    <xf numFmtId="0" fontId="7" fillId="2" borderId="1" xfId="0" applyFont="1" applyFill="1" applyBorder="1" applyAlignment="1">
      <alignment horizontal="right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right" vertical="center" wrapText="1"/>
    </xf>
    <xf numFmtId="9" fontId="8" fillId="0" borderId="1" xfId="3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 applyProtection="1">
      <alignment horizontal="right" vertical="center"/>
    </xf>
    <xf numFmtId="9" fontId="8" fillId="0" borderId="1" xfId="3" applyFont="1" applyFill="1" applyBorder="1" applyAlignment="1" applyProtection="1">
      <alignment vertical="center"/>
    </xf>
    <xf numFmtId="2" fontId="8" fillId="0" borderId="1" xfId="0" applyNumberFormat="1" applyFont="1" applyFill="1" applyBorder="1" applyAlignment="1" applyProtection="1">
      <alignment vertical="center"/>
    </xf>
    <xf numFmtId="49" fontId="8" fillId="0" borderId="1" xfId="0" applyNumberFormat="1" applyFont="1" applyFill="1" applyBorder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right" vertical="center" wrapText="1"/>
    </xf>
    <xf numFmtId="49" fontId="8" fillId="0" borderId="1" xfId="0" applyNumberFormat="1" applyFont="1" applyFill="1" applyBorder="1" applyAlignment="1" applyProtection="1">
      <alignment horizontal="right" vertical="center" wrapText="1"/>
    </xf>
    <xf numFmtId="0" fontId="12" fillId="0" borderId="1" xfId="0" applyNumberFormat="1" applyFont="1" applyFill="1" applyBorder="1" applyAlignment="1" applyProtection="1">
      <alignment horizontal="right" vertical="center" wrapText="1"/>
    </xf>
    <xf numFmtId="49" fontId="12" fillId="0" borderId="1" xfId="0" applyNumberFormat="1" applyFont="1" applyFill="1" applyBorder="1" applyAlignment="1" applyProtection="1">
      <alignment horizontal="right" vertical="center" wrapText="1"/>
    </xf>
    <xf numFmtId="0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 vertical="center" wrapText="1"/>
    </xf>
    <xf numFmtId="9" fontId="13" fillId="0" borderId="1" xfId="3" applyFont="1" applyFill="1" applyBorder="1" applyAlignment="1">
      <alignment vertical="center" wrapText="1"/>
    </xf>
    <xf numFmtId="2" fontId="13" fillId="0" borderId="1" xfId="0" applyNumberFormat="1" applyFont="1" applyFill="1" applyBorder="1" applyAlignment="1">
      <alignment vertical="center" wrapText="1"/>
    </xf>
    <xf numFmtId="0" fontId="9" fillId="0" borderId="0" xfId="0" applyFont="1" applyFill="1"/>
    <xf numFmtId="0" fontId="13" fillId="0" borderId="1" xfId="0" applyFont="1" applyFill="1" applyBorder="1" applyAlignment="1">
      <alignment vertical="center" wrapText="1"/>
    </xf>
    <xf numFmtId="9" fontId="8" fillId="0" borderId="1" xfId="3" applyFont="1" applyFill="1" applyBorder="1" applyAlignment="1">
      <alignment horizontal="right" vertical="center"/>
    </xf>
    <xf numFmtId="2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wrapText="1"/>
    </xf>
    <xf numFmtId="9" fontId="8" fillId="0" borderId="1" xfId="3" applyFont="1" applyFill="1" applyBorder="1" applyAlignment="1">
      <alignment wrapText="1"/>
    </xf>
    <xf numFmtId="2" fontId="8" fillId="0" borderId="1" xfId="0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>
      <alignment horizontal="right"/>
    </xf>
    <xf numFmtId="9" fontId="8" fillId="0" borderId="1" xfId="3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right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right"/>
    </xf>
    <xf numFmtId="164" fontId="8" fillId="3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left" vertical="top" wrapText="1"/>
    </xf>
    <xf numFmtId="0" fontId="9" fillId="0" borderId="0" xfId="0" applyFont="1"/>
    <xf numFmtId="0" fontId="10" fillId="4" borderId="1" xfId="0" applyFont="1" applyFill="1" applyBorder="1" applyAlignment="1">
      <alignment horizontal="right"/>
    </xf>
    <xf numFmtId="0" fontId="7" fillId="0" borderId="2" xfId="0" applyFont="1" applyBorder="1" applyAlignment="1">
      <alignment horizontal="left" vertical="top" wrapText="1"/>
    </xf>
    <xf numFmtId="43" fontId="7" fillId="4" borderId="2" xfId="4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8" fillId="0" borderId="2" xfId="0" applyFont="1" applyFill="1" applyBorder="1"/>
    <xf numFmtId="0" fontId="7" fillId="2" borderId="2" xfId="0" applyFont="1" applyFill="1" applyBorder="1"/>
    <xf numFmtId="0" fontId="8" fillId="3" borderId="2" xfId="0" applyFont="1" applyFill="1" applyBorder="1"/>
    <xf numFmtId="0" fontId="0" fillId="0" borderId="2" xfId="0" applyBorder="1"/>
    <xf numFmtId="0" fontId="7" fillId="0" borderId="0" xfId="0" applyFont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6" fillId="0" borderId="0" xfId="0" applyFont="1" applyBorder="1"/>
    <xf numFmtId="0" fontId="7" fillId="2" borderId="0" xfId="0" applyFont="1" applyFill="1" applyBorder="1"/>
    <xf numFmtId="0" fontId="6" fillId="3" borderId="0" xfId="0" applyFont="1" applyFill="1" applyBorder="1"/>
    <xf numFmtId="0" fontId="8" fillId="0" borderId="0" xfId="0" applyFont="1" applyFill="1" applyBorder="1"/>
    <xf numFmtId="0" fontId="6" fillId="0" borderId="0" xfId="0" applyFont="1" applyFill="1" applyBorder="1"/>
    <xf numFmtId="166" fontId="15" fillId="0" borderId="1" xfId="0" applyNumberFormat="1" applyFont="1" applyBorder="1" applyAlignment="1">
      <alignment horizontal="left" vertical="top" wrapText="1"/>
    </xf>
    <xf numFmtId="166" fontId="15" fillId="4" borderId="1" xfId="4" applyNumberFormat="1" applyFont="1" applyFill="1" applyBorder="1" applyAlignment="1">
      <alignment horizontal="left" vertical="top" wrapText="1"/>
    </xf>
    <xf numFmtId="166" fontId="15" fillId="2" borderId="1" xfId="0" applyNumberFormat="1" applyFont="1" applyFill="1" applyBorder="1" applyAlignment="1">
      <alignment horizontal="left" vertical="top" wrapText="1"/>
    </xf>
    <xf numFmtId="166" fontId="15" fillId="2" borderId="1" xfId="4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166" fontId="15" fillId="0" borderId="1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/>
    <xf numFmtId="0" fontId="7" fillId="0" borderId="0" xfId="0" applyFont="1" applyFill="1" applyBorder="1"/>
    <xf numFmtId="0" fontId="10" fillId="0" borderId="0" xfId="0" applyFont="1" applyFill="1"/>
    <xf numFmtId="166" fontId="15" fillId="3" borderId="1" xfId="0" applyNumberFormat="1" applyFont="1" applyFill="1" applyBorder="1" applyAlignment="1">
      <alignment horizontal="right"/>
    </xf>
    <xf numFmtId="166" fontId="15" fillId="0" borderId="1" xfId="4" applyNumberFormat="1" applyFont="1" applyFill="1" applyBorder="1" applyAlignment="1">
      <alignment horizontal="right"/>
    </xf>
    <xf numFmtId="166" fontId="16" fillId="0" borderId="1" xfId="0" applyNumberFormat="1" applyFont="1" applyBorder="1" applyAlignment="1">
      <alignment horizontal="left" vertical="center" wrapText="1"/>
    </xf>
    <xf numFmtId="166" fontId="1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0" fontId="14" fillId="0" borderId="1" xfId="2" applyFont="1" applyFill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right" wrapText="1"/>
    </xf>
    <xf numFmtId="0" fontId="13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2" fontId="1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/>
    </xf>
  </cellXfs>
  <cellStyles count="5">
    <cellStyle name="Гиперссылка" xfId="1" builtinId="8"/>
    <cellStyle name="Обычный" xfId="0" builtinId="0"/>
    <cellStyle name="Обычный 2" xfId="2"/>
    <cellStyle name="Процентный" xfId="3" builtinId="5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7"/>
  <sheetViews>
    <sheetView tabSelected="1" view="pageBreakPreview" topLeftCell="A23" zoomScale="60" zoomScaleNormal="100" workbookViewId="0">
      <selection activeCell="D55" sqref="D55:D56"/>
    </sheetView>
  </sheetViews>
  <sheetFormatPr defaultRowHeight="15" x14ac:dyDescent="0.25"/>
  <cols>
    <col min="1" max="1" width="10.28515625" style="1" customWidth="1"/>
    <col min="2" max="2" width="16.28515625" style="1" customWidth="1"/>
    <col min="3" max="3" width="17.28515625" style="2" customWidth="1"/>
    <col min="4" max="4" width="16.5703125" style="2" customWidth="1"/>
    <col min="5" max="5" width="28" style="2" customWidth="1"/>
    <col min="6" max="6" width="19.42578125" style="2" customWidth="1"/>
    <col min="7" max="7" width="23.42578125" style="84" bestFit="1" customWidth="1"/>
    <col min="8" max="8" width="21.85546875" style="56" hidden="1" customWidth="1"/>
    <col min="9" max="9" width="19.85546875" style="4" customWidth="1"/>
  </cols>
  <sheetData>
    <row r="1" spans="1:9" s="48" customFormat="1" ht="112.5" x14ac:dyDescent="0.3">
      <c r="A1" s="47" t="s">
        <v>0</v>
      </c>
      <c r="B1" s="47" t="s">
        <v>1</v>
      </c>
      <c r="C1" s="85" t="s">
        <v>2</v>
      </c>
      <c r="D1" s="85" t="s">
        <v>43</v>
      </c>
      <c r="E1" s="47" t="s">
        <v>77</v>
      </c>
      <c r="F1" s="47" t="s">
        <v>76</v>
      </c>
      <c r="G1" s="65" t="s">
        <v>78</v>
      </c>
      <c r="H1" s="50" t="s">
        <v>79</v>
      </c>
      <c r="I1" s="57"/>
    </row>
    <row r="2" spans="1:9" s="8" customFormat="1" ht="18.75" x14ac:dyDescent="0.3">
      <c r="A2" s="74" t="s">
        <v>75</v>
      </c>
      <c r="B2" s="75"/>
      <c r="C2" s="75"/>
      <c r="D2" s="75"/>
      <c r="E2" s="76"/>
      <c r="F2" s="49">
        <v>4.5946999999999996</v>
      </c>
      <c r="G2" s="66">
        <v>3492239976.5</v>
      </c>
      <c r="H2" s="51">
        <f>G2/F2</f>
        <v>760058322.95906162</v>
      </c>
      <c r="I2" s="58"/>
    </row>
    <row r="3" spans="1:9" s="11" customFormat="1" ht="18.75" x14ac:dyDescent="0.3">
      <c r="A3" s="73" t="s">
        <v>74</v>
      </c>
      <c r="B3" s="73"/>
      <c r="C3" s="73"/>
      <c r="D3" s="73"/>
      <c r="E3" s="9">
        <v>475</v>
      </c>
      <c r="F3" s="10">
        <v>0.31430000000000002</v>
      </c>
      <c r="G3" s="67">
        <f>F3*$H$2</f>
        <v>238886330.9060331</v>
      </c>
      <c r="H3" s="52"/>
      <c r="I3" s="59"/>
    </row>
    <row r="4" spans="1:9" s="33" customFormat="1" ht="18.75" x14ac:dyDescent="0.3">
      <c r="A4" s="20">
        <v>21</v>
      </c>
      <c r="B4" s="20">
        <v>1</v>
      </c>
      <c r="C4" s="86">
        <v>1</v>
      </c>
      <c r="D4" s="86">
        <v>42.2</v>
      </c>
      <c r="E4" s="42">
        <f t="shared" ref="E4:E15" si="0">D4/$E$3</f>
        <v>8.8842105263157903E-2</v>
      </c>
      <c r="F4" s="43">
        <f t="shared" ref="F4:F15" si="1">$F$3*E4</f>
        <v>2.7923073684210532E-2</v>
      </c>
      <c r="G4" s="77">
        <f t="shared" ref="G4:G15" si="2">F4*$H$2</f>
        <v>21223164.556283362</v>
      </c>
      <c r="H4" s="69"/>
      <c r="I4" s="70"/>
    </row>
    <row r="5" spans="1:9" s="33" customFormat="1" ht="18.75" x14ac:dyDescent="0.3">
      <c r="A5" s="20">
        <v>21</v>
      </c>
      <c r="B5" s="20">
        <v>1</v>
      </c>
      <c r="C5" s="86">
        <v>2</v>
      </c>
      <c r="D5" s="86">
        <v>31.7</v>
      </c>
      <c r="E5" s="42">
        <f t="shared" si="0"/>
        <v>6.673684210526315E-2</v>
      </c>
      <c r="F5" s="43">
        <f t="shared" si="1"/>
        <v>2.097538947368421E-2</v>
      </c>
      <c r="G5" s="77">
        <f t="shared" si="2"/>
        <v>15942519.346781576</v>
      </c>
      <c r="H5" s="69"/>
      <c r="I5" s="70"/>
    </row>
    <row r="6" spans="1:9" s="33" customFormat="1" ht="18.75" x14ac:dyDescent="0.3">
      <c r="A6" s="20">
        <v>21</v>
      </c>
      <c r="B6" s="20">
        <v>1</v>
      </c>
      <c r="C6" s="86">
        <v>3</v>
      </c>
      <c r="D6" s="86">
        <v>43.8</v>
      </c>
      <c r="E6" s="42">
        <f t="shared" si="0"/>
        <v>9.2210526315789465E-2</v>
      </c>
      <c r="F6" s="43">
        <f t="shared" si="1"/>
        <v>2.8981768421052632E-2</v>
      </c>
      <c r="G6" s="77">
        <f t="shared" si="2"/>
        <v>22027834.302493155</v>
      </c>
      <c r="H6" s="69"/>
      <c r="I6" s="70"/>
    </row>
    <row r="7" spans="1:9" s="33" customFormat="1" ht="18.75" x14ac:dyDescent="0.3">
      <c r="A7" s="20">
        <v>21</v>
      </c>
      <c r="B7" s="20">
        <v>1</v>
      </c>
      <c r="C7" s="86">
        <v>4</v>
      </c>
      <c r="D7" s="86">
        <v>43.6</v>
      </c>
      <c r="E7" s="42">
        <f t="shared" si="0"/>
        <v>9.1789473684210532E-2</v>
      </c>
      <c r="F7" s="43">
        <f t="shared" si="1"/>
        <v>2.8849431578947371E-2</v>
      </c>
      <c r="G7" s="77">
        <f t="shared" si="2"/>
        <v>21927250.584216934</v>
      </c>
      <c r="H7" s="69"/>
      <c r="I7" s="70"/>
    </row>
    <row r="8" spans="1:9" s="33" customFormat="1" ht="18.75" x14ac:dyDescent="0.3">
      <c r="A8" s="20">
        <v>21</v>
      </c>
      <c r="B8" s="20">
        <v>1</v>
      </c>
      <c r="C8" s="86">
        <v>5</v>
      </c>
      <c r="D8" s="86">
        <v>32.9</v>
      </c>
      <c r="E8" s="42">
        <f t="shared" si="0"/>
        <v>6.9263157894736846E-2</v>
      </c>
      <c r="F8" s="43">
        <f t="shared" si="1"/>
        <v>2.1769410526315792E-2</v>
      </c>
      <c r="G8" s="77">
        <f t="shared" si="2"/>
        <v>16546021.656438924</v>
      </c>
      <c r="H8" s="69"/>
      <c r="I8" s="70"/>
    </row>
    <row r="9" spans="1:9" s="33" customFormat="1" ht="18.75" x14ac:dyDescent="0.3">
      <c r="A9" s="20">
        <v>21</v>
      </c>
      <c r="B9" s="20">
        <v>1</v>
      </c>
      <c r="C9" s="86">
        <v>6</v>
      </c>
      <c r="D9" s="86">
        <v>42.9</v>
      </c>
      <c r="E9" s="42">
        <f t="shared" si="0"/>
        <v>9.031578947368421E-2</v>
      </c>
      <c r="F9" s="43">
        <f t="shared" si="1"/>
        <v>2.838625263157895E-2</v>
      </c>
      <c r="G9" s="77">
        <f t="shared" si="2"/>
        <v>21575207.570250146</v>
      </c>
      <c r="H9" s="69"/>
      <c r="I9" s="70"/>
    </row>
    <row r="10" spans="1:9" s="33" customFormat="1" ht="18.75" x14ac:dyDescent="0.3">
      <c r="A10" s="20">
        <v>21</v>
      </c>
      <c r="B10" s="20">
        <v>1</v>
      </c>
      <c r="C10" s="86">
        <v>7</v>
      </c>
      <c r="D10" s="86">
        <v>43.8</v>
      </c>
      <c r="E10" s="42">
        <f t="shared" si="0"/>
        <v>9.2210526315789465E-2</v>
      </c>
      <c r="F10" s="43">
        <f t="shared" si="1"/>
        <v>2.8981768421052632E-2</v>
      </c>
      <c r="G10" s="77">
        <f t="shared" si="2"/>
        <v>22027834.302493155</v>
      </c>
      <c r="H10" s="69"/>
      <c r="I10" s="70"/>
    </row>
    <row r="11" spans="1:9" s="33" customFormat="1" ht="18.75" x14ac:dyDescent="0.3">
      <c r="A11" s="20">
        <v>21</v>
      </c>
      <c r="B11" s="20">
        <v>1</v>
      </c>
      <c r="C11" s="86">
        <v>8</v>
      </c>
      <c r="D11" s="86">
        <v>30.5</v>
      </c>
      <c r="E11" s="42">
        <f t="shared" si="0"/>
        <v>6.4210526315789468E-2</v>
      </c>
      <c r="F11" s="43">
        <f t="shared" si="1"/>
        <v>2.0181368421052632E-2</v>
      </c>
      <c r="G11" s="77">
        <f t="shared" si="2"/>
        <v>15339017.03712423</v>
      </c>
      <c r="H11" s="69"/>
      <c r="I11" s="70"/>
    </row>
    <row r="12" spans="1:9" s="33" customFormat="1" ht="18.75" x14ac:dyDescent="0.3">
      <c r="A12" s="20">
        <v>21</v>
      </c>
      <c r="B12" s="20">
        <v>1</v>
      </c>
      <c r="C12" s="86">
        <v>9</v>
      </c>
      <c r="D12" s="86">
        <v>43.1</v>
      </c>
      <c r="E12" s="42">
        <f t="shared" si="0"/>
        <v>9.0736842105263157E-2</v>
      </c>
      <c r="F12" s="43">
        <f t="shared" si="1"/>
        <v>2.8518589473684214E-2</v>
      </c>
      <c r="G12" s="77">
        <f t="shared" si="2"/>
        <v>21675791.288526371</v>
      </c>
      <c r="H12" s="69"/>
      <c r="I12" s="70"/>
    </row>
    <row r="13" spans="1:9" s="33" customFormat="1" ht="18.75" x14ac:dyDescent="0.3">
      <c r="A13" s="20">
        <v>21</v>
      </c>
      <c r="B13" s="20">
        <v>1</v>
      </c>
      <c r="C13" s="86">
        <v>10</v>
      </c>
      <c r="D13" s="86">
        <v>44.2</v>
      </c>
      <c r="E13" s="42">
        <f t="shared" si="0"/>
        <v>9.3052631578947373E-2</v>
      </c>
      <c r="F13" s="43">
        <f t="shared" si="1"/>
        <v>2.924644210526316E-2</v>
      </c>
      <c r="G13" s="77">
        <f t="shared" si="2"/>
        <v>22229001.739045605</v>
      </c>
      <c r="H13" s="69"/>
      <c r="I13" s="70"/>
    </row>
    <row r="14" spans="1:9" s="33" customFormat="1" ht="18.75" x14ac:dyDescent="0.3">
      <c r="A14" s="20">
        <v>21</v>
      </c>
      <c r="B14" s="20">
        <v>1</v>
      </c>
      <c r="C14" s="86">
        <v>11</v>
      </c>
      <c r="D14" s="86">
        <v>31.1</v>
      </c>
      <c r="E14" s="42">
        <f t="shared" si="0"/>
        <v>6.5473684210526323E-2</v>
      </c>
      <c r="F14" s="43">
        <f t="shared" si="1"/>
        <v>2.0578378947368425E-2</v>
      </c>
      <c r="G14" s="77">
        <f t="shared" si="2"/>
        <v>15640768.191952905</v>
      </c>
      <c r="H14" s="69"/>
      <c r="I14" s="70"/>
    </row>
    <row r="15" spans="1:9" s="33" customFormat="1" ht="18.75" x14ac:dyDescent="0.3">
      <c r="A15" s="20">
        <v>21</v>
      </c>
      <c r="B15" s="20">
        <v>1</v>
      </c>
      <c r="C15" s="86">
        <v>12</v>
      </c>
      <c r="D15" s="86">
        <v>44.7</v>
      </c>
      <c r="E15" s="42">
        <f t="shared" si="0"/>
        <v>9.4105263157894747E-2</v>
      </c>
      <c r="F15" s="43">
        <f t="shared" si="1"/>
        <v>2.9577284210526321E-2</v>
      </c>
      <c r="G15" s="77">
        <f t="shared" si="2"/>
        <v>22480461.034736168</v>
      </c>
      <c r="H15" s="69"/>
      <c r="I15" s="70"/>
    </row>
    <row r="16" spans="1:9" s="14" customFormat="1" ht="18.75" x14ac:dyDescent="0.3">
      <c r="A16" s="71" t="s">
        <v>73</v>
      </c>
      <c r="B16" s="71"/>
      <c r="C16" s="71"/>
      <c r="D16" s="71"/>
      <c r="E16" s="12">
        <v>681</v>
      </c>
      <c r="F16" s="13">
        <v>0.18260000000000001</v>
      </c>
      <c r="G16" s="67">
        <f t="shared" ref="G16:G41" si="3">F16*$H$2</f>
        <v>138786649.77232465</v>
      </c>
      <c r="H16" s="54"/>
      <c r="I16" s="61"/>
    </row>
    <row r="17" spans="1:9" s="14" customFormat="1" ht="18.75" x14ac:dyDescent="0.3">
      <c r="A17" s="16">
        <v>21</v>
      </c>
      <c r="B17" s="16">
        <v>2</v>
      </c>
      <c r="C17" s="17">
        <v>1</v>
      </c>
      <c r="D17" s="17">
        <v>55.2</v>
      </c>
      <c r="E17" s="42">
        <f>D17/$E$16</f>
        <v>8.1057268722466963E-2</v>
      </c>
      <c r="F17" s="43">
        <f>$F$16*E17</f>
        <v>1.4801057268722469E-2</v>
      </c>
      <c r="G17" s="77">
        <f t="shared" si="3"/>
        <v>11249666.765686229</v>
      </c>
      <c r="H17" s="54"/>
      <c r="I17" s="61"/>
    </row>
    <row r="18" spans="1:9" s="14" customFormat="1" ht="18.75" x14ac:dyDescent="0.3">
      <c r="A18" s="16">
        <v>21</v>
      </c>
      <c r="B18" s="16">
        <v>2</v>
      </c>
      <c r="C18" s="17">
        <v>2</v>
      </c>
      <c r="D18" s="17">
        <v>55.9</v>
      </c>
      <c r="E18" s="42">
        <f t="shared" ref="E18:E28" si="4">D18/$E$16</f>
        <v>8.2085168869309832E-2</v>
      </c>
      <c r="F18" s="43">
        <f t="shared" ref="F18:F28" si="5">$F$16*E18</f>
        <v>1.4988751835535977E-2</v>
      </c>
      <c r="G18" s="77">
        <f t="shared" si="3"/>
        <v>11392325.583367031</v>
      </c>
      <c r="H18" s="54"/>
      <c r="I18" s="61"/>
    </row>
    <row r="19" spans="1:9" s="14" customFormat="1" ht="18.75" x14ac:dyDescent="0.3">
      <c r="A19" s="16">
        <v>21</v>
      </c>
      <c r="B19" s="16">
        <v>2</v>
      </c>
      <c r="C19" s="17">
        <v>3</v>
      </c>
      <c r="D19" s="17">
        <v>56.5</v>
      </c>
      <c r="E19" s="42">
        <f t="shared" si="4"/>
        <v>8.2966226138032312E-2</v>
      </c>
      <c r="F19" s="43">
        <f t="shared" si="5"/>
        <v>1.5149632892804701E-2</v>
      </c>
      <c r="G19" s="77">
        <f t="shared" si="3"/>
        <v>11514604.569950579</v>
      </c>
      <c r="H19" s="54"/>
      <c r="I19" s="61"/>
    </row>
    <row r="20" spans="1:9" s="14" customFormat="1" ht="18.75" x14ac:dyDescent="0.3">
      <c r="A20" s="16">
        <v>21</v>
      </c>
      <c r="B20" s="16">
        <v>2</v>
      </c>
      <c r="C20" s="17">
        <v>4</v>
      </c>
      <c r="D20" s="17">
        <v>57.8</v>
      </c>
      <c r="E20" s="42">
        <f t="shared" si="4"/>
        <v>8.4875183553597647E-2</v>
      </c>
      <c r="F20" s="43">
        <f t="shared" si="5"/>
        <v>1.5498208516886932E-2</v>
      </c>
      <c r="G20" s="77">
        <f t="shared" si="3"/>
        <v>11779542.374214927</v>
      </c>
      <c r="H20" s="54"/>
      <c r="I20" s="61"/>
    </row>
    <row r="21" spans="1:9" s="14" customFormat="1" ht="18.75" x14ac:dyDescent="0.3">
      <c r="A21" s="16">
        <v>21</v>
      </c>
      <c r="B21" s="16">
        <v>2</v>
      </c>
      <c r="C21" s="17">
        <v>5</v>
      </c>
      <c r="D21" s="17">
        <v>56</v>
      </c>
      <c r="E21" s="42">
        <f t="shared" si="4"/>
        <v>8.223201174743025E-2</v>
      </c>
      <c r="F21" s="43">
        <f t="shared" si="5"/>
        <v>1.5015565345080764E-2</v>
      </c>
      <c r="G21" s="77">
        <f t="shared" si="3"/>
        <v>11412705.414464289</v>
      </c>
      <c r="H21" s="54"/>
      <c r="I21" s="61"/>
    </row>
    <row r="22" spans="1:9" s="14" customFormat="1" ht="18.75" x14ac:dyDescent="0.3">
      <c r="A22" s="16">
        <v>21</v>
      </c>
      <c r="B22" s="16">
        <v>2</v>
      </c>
      <c r="C22" s="17">
        <v>6</v>
      </c>
      <c r="D22" s="17">
        <v>55.6</v>
      </c>
      <c r="E22" s="42">
        <f t="shared" si="4"/>
        <v>8.1644640234948607E-2</v>
      </c>
      <c r="F22" s="43">
        <f t="shared" si="5"/>
        <v>1.4908311306901617E-2</v>
      </c>
      <c r="G22" s="77">
        <f t="shared" si="3"/>
        <v>11331186.09007526</v>
      </c>
      <c r="H22" s="54"/>
      <c r="I22" s="61"/>
    </row>
    <row r="23" spans="1:9" s="14" customFormat="1" ht="18.75" x14ac:dyDescent="0.3">
      <c r="A23" s="16">
        <v>21</v>
      </c>
      <c r="B23" s="16">
        <v>2</v>
      </c>
      <c r="C23" s="17">
        <v>7</v>
      </c>
      <c r="D23" s="17">
        <v>57.5</v>
      </c>
      <c r="E23" s="42">
        <f t="shared" si="4"/>
        <v>8.4434654919236421E-2</v>
      </c>
      <c r="F23" s="43">
        <f t="shared" si="5"/>
        <v>1.5417767988252571E-2</v>
      </c>
      <c r="G23" s="77">
        <f t="shared" si="3"/>
        <v>11718402.880923154</v>
      </c>
      <c r="H23" s="54"/>
      <c r="I23" s="61"/>
    </row>
    <row r="24" spans="1:9" s="14" customFormat="1" ht="18.75" x14ac:dyDescent="0.3">
      <c r="A24" s="16">
        <v>21</v>
      </c>
      <c r="B24" s="16">
        <v>2</v>
      </c>
      <c r="C24" s="17">
        <v>8</v>
      </c>
      <c r="D24" s="17">
        <v>57.3</v>
      </c>
      <c r="E24" s="42">
        <f t="shared" si="4"/>
        <v>8.4140969162995585E-2</v>
      </c>
      <c r="F24" s="43">
        <f t="shared" si="5"/>
        <v>1.5364140969162995E-2</v>
      </c>
      <c r="G24" s="77">
        <f t="shared" si="3"/>
        <v>11677643.218728637</v>
      </c>
      <c r="H24" s="54"/>
      <c r="I24" s="61"/>
    </row>
    <row r="25" spans="1:9" s="14" customFormat="1" ht="18.75" x14ac:dyDescent="0.3">
      <c r="A25" s="16">
        <v>21</v>
      </c>
      <c r="B25" s="16">
        <v>2</v>
      </c>
      <c r="C25" s="17">
        <v>9</v>
      </c>
      <c r="D25" s="17">
        <v>56.5</v>
      </c>
      <c r="E25" s="42">
        <f t="shared" si="4"/>
        <v>8.2966226138032312E-2</v>
      </c>
      <c r="F25" s="43">
        <f t="shared" si="5"/>
        <v>1.5149632892804701E-2</v>
      </c>
      <c r="G25" s="77">
        <f t="shared" si="3"/>
        <v>11514604.569950579</v>
      </c>
      <c r="H25" s="54"/>
      <c r="I25" s="61"/>
    </row>
    <row r="26" spans="1:9" s="14" customFormat="1" ht="18.75" x14ac:dyDescent="0.3">
      <c r="A26" s="16">
        <v>21</v>
      </c>
      <c r="B26" s="16">
        <v>2</v>
      </c>
      <c r="C26" s="17">
        <v>10</v>
      </c>
      <c r="D26" s="17">
        <v>56.4</v>
      </c>
      <c r="E26" s="42">
        <f t="shared" si="4"/>
        <v>8.2819383259911894E-2</v>
      </c>
      <c r="F26" s="43">
        <f t="shared" si="5"/>
        <v>1.5122819383259913E-2</v>
      </c>
      <c r="G26" s="77">
        <f t="shared" si="3"/>
        <v>11494224.73885332</v>
      </c>
      <c r="H26" s="54"/>
      <c r="I26" s="61"/>
    </row>
    <row r="27" spans="1:9" s="14" customFormat="1" ht="18.75" x14ac:dyDescent="0.3">
      <c r="A27" s="16">
        <v>21</v>
      </c>
      <c r="B27" s="16">
        <v>2</v>
      </c>
      <c r="C27" s="17">
        <v>11</v>
      </c>
      <c r="D27" s="17">
        <v>57.9</v>
      </c>
      <c r="E27" s="42">
        <f t="shared" si="4"/>
        <v>8.5022026431718065E-2</v>
      </c>
      <c r="F27" s="43">
        <f t="shared" si="5"/>
        <v>1.5525022026431719E-2</v>
      </c>
      <c r="G27" s="77">
        <f t="shared" si="3"/>
        <v>11799922.205312185</v>
      </c>
      <c r="H27" s="54"/>
      <c r="I27" s="61"/>
    </row>
    <row r="28" spans="1:9" s="14" customFormat="1" ht="18.75" x14ac:dyDescent="0.3">
      <c r="A28" s="16">
        <v>21</v>
      </c>
      <c r="B28" s="16">
        <v>2</v>
      </c>
      <c r="C28" s="17">
        <v>12</v>
      </c>
      <c r="D28" s="17">
        <v>58.1</v>
      </c>
      <c r="E28" s="42">
        <f t="shared" si="4"/>
        <v>8.5315712187958886E-2</v>
      </c>
      <c r="F28" s="43">
        <f t="shared" si="5"/>
        <v>1.5578649045521293E-2</v>
      </c>
      <c r="G28" s="77">
        <f t="shared" si="3"/>
        <v>11840681.8675067</v>
      </c>
      <c r="H28" s="54"/>
      <c r="I28" s="61"/>
    </row>
    <row r="29" spans="1:9" s="14" customFormat="1" ht="18.75" x14ac:dyDescent="0.3">
      <c r="A29" s="71" t="s">
        <v>72</v>
      </c>
      <c r="B29" s="71"/>
      <c r="C29" s="71"/>
      <c r="D29" s="71"/>
      <c r="E29" s="12">
        <v>471</v>
      </c>
      <c r="F29" s="13">
        <v>0.17080000000000001</v>
      </c>
      <c r="G29" s="67">
        <f t="shared" si="3"/>
        <v>129817961.56140773</v>
      </c>
      <c r="H29" s="54"/>
      <c r="I29" s="61"/>
    </row>
    <row r="30" spans="1:9" s="80" customFormat="1" ht="18.75" x14ac:dyDescent="0.3">
      <c r="A30" s="16">
        <v>21</v>
      </c>
      <c r="B30" s="16">
        <v>3</v>
      </c>
      <c r="C30" s="17">
        <v>1</v>
      </c>
      <c r="D30" s="17">
        <v>41.9</v>
      </c>
      <c r="E30" s="42">
        <f t="shared" ref="E30:E41" si="6">D30/$E$29</f>
        <v>8.8959660297239909E-2</v>
      </c>
      <c r="F30" s="43">
        <f t="shared" ref="F30:F41" si="7">E30*$F$29</f>
        <v>1.5194309978768578E-2</v>
      </c>
      <c r="G30" s="77">
        <f t="shared" si="3"/>
        <v>11548561.760982981</v>
      </c>
      <c r="H30" s="78"/>
      <c r="I30" s="79"/>
    </row>
    <row r="31" spans="1:9" s="80" customFormat="1" ht="18.75" x14ac:dyDescent="0.3">
      <c r="A31" s="16">
        <v>21</v>
      </c>
      <c r="B31" s="16">
        <v>3</v>
      </c>
      <c r="C31" s="17">
        <v>2</v>
      </c>
      <c r="D31" s="17">
        <v>32</v>
      </c>
      <c r="E31" s="42">
        <f t="shared" si="6"/>
        <v>6.7940552016985137E-2</v>
      </c>
      <c r="F31" s="43">
        <f t="shared" si="7"/>
        <v>1.1604246284501062E-2</v>
      </c>
      <c r="G31" s="77">
        <f t="shared" si="3"/>
        <v>8819903.9702017996</v>
      </c>
      <c r="H31" s="78"/>
      <c r="I31" s="79"/>
    </row>
    <row r="32" spans="1:9" s="80" customFormat="1" ht="18.75" x14ac:dyDescent="0.3">
      <c r="A32" s="16">
        <v>21</v>
      </c>
      <c r="B32" s="16">
        <v>3</v>
      </c>
      <c r="C32" s="17">
        <v>3</v>
      </c>
      <c r="D32" s="17">
        <v>42.2</v>
      </c>
      <c r="E32" s="42">
        <f t="shared" si="6"/>
        <v>8.9596602972399159E-2</v>
      </c>
      <c r="F32" s="43">
        <f t="shared" si="7"/>
        <v>1.5303099787685777E-2</v>
      </c>
      <c r="G32" s="77">
        <f t="shared" si="3"/>
        <v>11631248.360703623</v>
      </c>
      <c r="H32" s="78"/>
      <c r="I32" s="79"/>
    </row>
    <row r="33" spans="1:9" s="80" customFormat="1" ht="18.75" x14ac:dyDescent="0.3">
      <c r="A33" s="16">
        <v>21</v>
      </c>
      <c r="B33" s="16">
        <v>3</v>
      </c>
      <c r="C33" s="17">
        <v>4</v>
      </c>
      <c r="D33" s="17">
        <v>41.7</v>
      </c>
      <c r="E33" s="42">
        <f t="shared" si="6"/>
        <v>8.8535031847133766E-2</v>
      </c>
      <c r="F33" s="43">
        <f t="shared" si="7"/>
        <v>1.5121783439490447E-2</v>
      </c>
      <c r="G33" s="77">
        <f t="shared" si="3"/>
        <v>11493437.361169221</v>
      </c>
      <c r="H33" s="78"/>
      <c r="I33" s="79"/>
    </row>
    <row r="34" spans="1:9" s="80" customFormat="1" ht="18.75" x14ac:dyDescent="0.3">
      <c r="A34" s="16">
        <v>21</v>
      </c>
      <c r="B34" s="16">
        <v>3</v>
      </c>
      <c r="C34" s="17">
        <v>5</v>
      </c>
      <c r="D34" s="17">
        <v>32</v>
      </c>
      <c r="E34" s="42">
        <f t="shared" si="6"/>
        <v>6.7940552016985137E-2</v>
      </c>
      <c r="F34" s="43">
        <f t="shared" si="7"/>
        <v>1.1604246284501062E-2</v>
      </c>
      <c r="G34" s="77">
        <f t="shared" si="3"/>
        <v>8819903.9702017996</v>
      </c>
      <c r="H34" s="78"/>
      <c r="I34" s="79"/>
    </row>
    <row r="35" spans="1:9" s="80" customFormat="1" ht="18.75" x14ac:dyDescent="0.3">
      <c r="A35" s="16">
        <v>21</v>
      </c>
      <c r="B35" s="16">
        <v>3</v>
      </c>
      <c r="C35" s="17">
        <v>6</v>
      </c>
      <c r="D35" s="17">
        <v>42.8</v>
      </c>
      <c r="E35" s="42">
        <f t="shared" si="6"/>
        <v>9.0870488322717616E-2</v>
      </c>
      <c r="F35" s="43">
        <f t="shared" si="7"/>
        <v>1.552067940552017E-2</v>
      </c>
      <c r="G35" s="77">
        <f t="shared" si="3"/>
        <v>11796621.560144907</v>
      </c>
      <c r="H35" s="78"/>
      <c r="I35" s="79"/>
    </row>
    <row r="36" spans="1:9" s="80" customFormat="1" ht="18.75" x14ac:dyDescent="0.3">
      <c r="A36" s="16">
        <v>21</v>
      </c>
      <c r="B36" s="16">
        <v>3</v>
      </c>
      <c r="C36" s="17">
        <v>7</v>
      </c>
      <c r="D36" s="17">
        <v>43.4</v>
      </c>
      <c r="E36" s="42">
        <f t="shared" si="6"/>
        <v>9.2144373673036087E-2</v>
      </c>
      <c r="F36" s="43">
        <f t="shared" si="7"/>
        <v>1.5738259023354566E-2</v>
      </c>
      <c r="G36" s="77">
        <f t="shared" si="3"/>
        <v>11961994.759586191</v>
      </c>
      <c r="H36" s="78"/>
      <c r="I36" s="79"/>
    </row>
    <row r="37" spans="1:9" s="80" customFormat="1" ht="18.75" x14ac:dyDescent="0.3">
      <c r="A37" s="16">
        <v>21</v>
      </c>
      <c r="B37" s="16">
        <v>3</v>
      </c>
      <c r="C37" s="17">
        <v>8</v>
      </c>
      <c r="D37" s="17">
        <v>32.1</v>
      </c>
      <c r="E37" s="42">
        <f t="shared" si="6"/>
        <v>6.8152866242038215E-2</v>
      </c>
      <c r="F37" s="43">
        <f t="shared" si="7"/>
        <v>1.1640509554140128E-2</v>
      </c>
      <c r="G37" s="77">
        <f t="shared" si="3"/>
        <v>8847466.1701086797</v>
      </c>
      <c r="H37" s="78"/>
      <c r="I37" s="79"/>
    </row>
    <row r="38" spans="1:9" s="80" customFormat="1" ht="18.75" x14ac:dyDescent="0.3">
      <c r="A38" s="16">
        <v>21</v>
      </c>
      <c r="B38" s="16">
        <v>3</v>
      </c>
      <c r="C38" s="17">
        <v>9</v>
      </c>
      <c r="D38" s="17">
        <v>42.6</v>
      </c>
      <c r="E38" s="42">
        <f t="shared" si="6"/>
        <v>9.0445859872611473E-2</v>
      </c>
      <c r="F38" s="43">
        <f t="shared" si="7"/>
        <v>1.544815286624204E-2</v>
      </c>
      <c r="G38" s="77">
        <f t="shared" si="3"/>
        <v>11741497.160331145</v>
      </c>
      <c r="H38" s="78"/>
      <c r="I38" s="79"/>
    </row>
    <row r="39" spans="1:9" s="80" customFormat="1" ht="18.75" x14ac:dyDescent="0.3">
      <c r="A39" s="16">
        <v>21</v>
      </c>
      <c r="B39" s="16">
        <v>3</v>
      </c>
      <c r="C39" s="17">
        <v>10</v>
      </c>
      <c r="D39" s="17">
        <v>44.2</v>
      </c>
      <c r="E39" s="42">
        <f t="shared" si="6"/>
        <v>9.3842887473460729E-2</v>
      </c>
      <c r="F39" s="43">
        <f t="shared" si="7"/>
        <v>1.6028365180467092E-2</v>
      </c>
      <c r="G39" s="77">
        <f t="shared" si="3"/>
        <v>12182492.358841235</v>
      </c>
      <c r="H39" s="78"/>
      <c r="I39" s="79"/>
    </row>
    <row r="40" spans="1:9" s="80" customFormat="1" ht="18.75" x14ac:dyDescent="0.3">
      <c r="A40" s="16">
        <v>21</v>
      </c>
      <c r="B40" s="16">
        <v>3</v>
      </c>
      <c r="C40" s="17">
        <v>11</v>
      </c>
      <c r="D40" s="17">
        <v>32.700000000000003</v>
      </c>
      <c r="E40" s="42">
        <f t="shared" si="6"/>
        <v>6.94267515923567E-2</v>
      </c>
      <c r="F40" s="43">
        <f t="shared" si="7"/>
        <v>1.1858089171974525E-2</v>
      </c>
      <c r="G40" s="77">
        <f t="shared" si="3"/>
        <v>9012839.3695499655</v>
      </c>
      <c r="H40" s="78"/>
      <c r="I40" s="79"/>
    </row>
    <row r="41" spans="1:9" s="80" customFormat="1" ht="18.75" x14ac:dyDescent="0.3">
      <c r="A41" s="16">
        <v>21</v>
      </c>
      <c r="B41" s="16">
        <v>3</v>
      </c>
      <c r="C41" s="17">
        <v>12</v>
      </c>
      <c r="D41" s="17">
        <v>43.7</v>
      </c>
      <c r="E41" s="42">
        <f t="shared" si="6"/>
        <v>9.2781316348195336E-2</v>
      </c>
      <c r="F41" s="43">
        <f t="shared" si="7"/>
        <v>1.5847048832271764E-2</v>
      </c>
      <c r="G41" s="77">
        <f t="shared" si="3"/>
        <v>12044681.359306833</v>
      </c>
      <c r="H41" s="78"/>
      <c r="I41" s="79"/>
    </row>
    <row r="42" spans="1:9" s="6" customFormat="1" ht="18.75" x14ac:dyDescent="0.3">
      <c r="A42" s="44">
        <v>21</v>
      </c>
      <c r="B42" s="44">
        <v>3</v>
      </c>
      <c r="C42" s="45" t="s">
        <v>21</v>
      </c>
      <c r="D42" s="46">
        <v>117.2</v>
      </c>
      <c r="E42" s="46"/>
      <c r="F42" s="46"/>
      <c r="G42" s="81"/>
      <c r="H42" s="55"/>
      <c r="I42" s="62"/>
    </row>
    <row r="43" spans="1:9" s="14" customFormat="1" ht="18.75" x14ac:dyDescent="0.3">
      <c r="A43" s="71" t="s">
        <v>71</v>
      </c>
      <c r="B43" s="71"/>
      <c r="C43" s="71"/>
      <c r="D43" s="71"/>
      <c r="E43" s="12">
        <v>1415</v>
      </c>
      <c r="F43" s="13">
        <v>0.36380000000000001</v>
      </c>
      <c r="G43" s="68">
        <f>F43*$H$2</f>
        <v>276509217.8925066</v>
      </c>
      <c r="H43" s="54"/>
      <c r="I43" s="61"/>
    </row>
    <row r="44" spans="1:9" ht="18.75" x14ac:dyDescent="0.3">
      <c r="A44" s="16">
        <v>21</v>
      </c>
      <c r="B44" s="16">
        <v>4</v>
      </c>
      <c r="C44" s="17" t="s">
        <v>22</v>
      </c>
      <c r="D44" s="41">
        <v>13.4</v>
      </c>
      <c r="E44" s="42">
        <f>D44/$E$43</f>
        <v>9.4699646643109543E-3</v>
      </c>
      <c r="F44" s="43">
        <f>E44*$F$43</f>
        <v>3.4451731448763255E-3</v>
      </c>
      <c r="G44" s="82">
        <f t="shared" ref="G44:G107" si="8">F44*$H$2</f>
        <v>2618532.5227982961</v>
      </c>
      <c r="H44" s="53"/>
      <c r="I44" s="60"/>
    </row>
    <row r="45" spans="1:9" ht="18.75" x14ac:dyDescent="0.3">
      <c r="A45" s="16">
        <v>21</v>
      </c>
      <c r="B45" s="16">
        <v>4</v>
      </c>
      <c r="C45" s="17" t="s">
        <v>23</v>
      </c>
      <c r="D45" s="41">
        <v>21.4</v>
      </c>
      <c r="E45" s="42">
        <f t="shared" ref="E45:E74" si="9">D45/$E$43</f>
        <v>1.5123674911660777E-2</v>
      </c>
      <c r="F45" s="43">
        <f>E45*$F$43</f>
        <v>5.501992932862191E-3</v>
      </c>
      <c r="G45" s="82">
        <f t="shared" si="8"/>
        <v>4181835.521483846</v>
      </c>
      <c r="H45" s="53"/>
      <c r="I45" s="60"/>
    </row>
    <row r="46" spans="1:9" ht="18.75" x14ac:dyDescent="0.3">
      <c r="A46" s="16">
        <v>21</v>
      </c>
      <c r="B46" s="16">
        <v>4</v>
      </c>
      <c r="C46" s="17" t="s">
        <v>24</v>
      </c>
      <c r="D46" s="41">
        <v>19.3</v>
      </c>
      <c r="E46" s="42">
        <f t="shared" si="9"/>
        <v>1.363957597173145E-2</v>
      </c>
      <c r="F46" s="43">
        <f t="shared" ref="F46:F74" si="10">E46*$F$43</f>
        <v>4.9620777385159017E-3</v>
      </c>
      <c r="G46" s="82">
        <f t="shared" si="8"/>
        <v>3771468.4843288893</v>
      </c>
      <c r="H46" s="53"/>
      <c r="I46" s="60"/>
    </row>
    <row r="47" spans="1:9" ht="18.75" x14ac:dyDescent="0.3">
      <c r="A47" s="16">
        <v>21</v>
      </c>
      <c r="B47" s="16">
        <v>4</v>
      </c>
      <c r="C47" s="17" t="s">
        <v>25</v>
      </c>
      <c r="D47" s="17">
        <v>34.299999999999997</v>
      </c>
      <c r="E47" s="42">
        <f t="shared" si="9"/>
        <v>2.4240282685512364E-2</v>
      </c>
      <c r="F47" s="43">
        <f t="shared" si="10"/>
        <v>8.8186148409893986E-3</v>
      </c>
      <c r="G47" s="82">
        <f t="shared" si="8"/>
        <v>6702661.606864294</v>
      </c>
      <c r="H47" s="53"/>
      <c r="I47" s="60"/>
    </row>
    <row r="48" spans="1:9" ht="18.75" x14ac:dyDescent="0.3">
      <c r="A48" s="16">
        <v>21</v>
      </c>
      <c r="B48" s="16">
        <v>4</v>
      </c>
      <c r="C48" s="17" t="s">
        <v>26</v>
      </c>
      <c r="D48" s="17">
        <v>36.6</v>
      </c>
      <c r="E48" s="42">
        <f t="shared" si="9"/>
        <v>2.5865724381625443E-2</v>
      </c>
      <c r="F48" s="43">
        <f t="shared" si="10"/>
        <v>9.4099505300353371E-3</v>
      </c>
      <c r="G48" s="82">
        <f t="shared" si="8"/>
        <v>7152111.2189863911</v>
      </c>
      <c r="H48" s="53"/>
      <c r="I48" s="60"/>
    </row>
    <row r="49" spans="1:9" ht="18.75" x14ac:dyDescent="0.3">
      <c r="A49" s="16">
        <v>21</v>
      </c>
      <c r="B49" s="16">
        <v>4</v>
      </c>
      <c r="C49" s="17" t="s">
        <v>8</v>
      </c>
      <c r="D49" s="41">
        <v>19.399999999999999</v>
      </c>
      <c r="E49" s="42">
        <f t="shared" si="9"/>
        <v>1.3710247349823321E-2</v>
      </c>
      <c r="F49" s="43">
        <f t="shared" si="10"/>
        <v>4.9877879858657246E-3</v>
      </c>
      <c r="G49" s="82">
        <f t="shared" si="8"/>
        <v>3791009.7718124585</v>
      </c>
      <c r="H49" s="53"/>
      <c r="I49" s="60"/>
    </row>
    <row r="50" spans="1:9" ht="18.75" x14ac:dyDescent="0.3">
      <c r="A50" s="16">
        <v>21</v>
      </c>
      <c r="B50" s="16">
        <v>4</v>
      </c>
      <c r="C50" s="17" t="s">
        <v>28</v>
      </c>
      <c r="D50" s="17">
        <v>36.299999999999997</v>
      </c>
      <c r="E50" s="42">
        <f t="shared" si="9"/>
        <v>2.5653710247349821E-2</v>
      </c>
      <c r="F50" s="43">
        <f t="shared" si="10"/>
        <v>9.3328197879858649E-3</v>
      </c>
      <c r="G50" s="82">
        <f t="shared" si="8"/>
        <v>7093487.3565356815</v>
      </c>
      <c r="H50" s="53"/>
      <c r="I50" s="60"/>
    </row>
    <row r="51" spans="1:9" ht="18.75" x14ac:dyDescent="0.3">
      <c r="A51" s="16">
        <v>21</v>
      </c>
      <c r="B51" s="16">
        <v>4</v>
      </c>
      <c r="C51" s="17" t="s">
        <v>27</v>
      </c>
      <c r="D51" s="17">
        <v>34.799999999999997</v>
      </c>
      <c r="E51" s="42">
        <f t="shared" si="9"/>
        <v>2.4593639575971729E-2</v>
      </c>
      <c r="F51" s="43">
        <f t="shared" si="10"/>
        <v>8.9471660777385147E-3</v>
      </c>
      <c r="G51" s="82">
        <f t="shared" si="8"/>
        <v>6800368.0442821411</v>
      </c>
      <c r="H51" s="53"/>
      <c r="I51" s="60"/>
    </row>
    <row r="52" spans="1:9" ht="18.75" x14ac:dyDescent="0.3">
      <c r="A52" s="16">
        <v>21</v>
      </c>
      <c r="B52" s="16">
        <v>4</v>
      </c>
      <c r="C52" s="17" t="s">
        <v>12</v>
      </c>
      <c r="D52" s="41">
        <v>14.6</v>
      </c>
      <c r="E52" s="42">
        <f t="shared" si="9"/>
        <v>1.0318021201413428E-2</v>
      </c>
      <c r="F52" s="43">
        <f t="shared" si="10"/>
        <v>3.7536961130742053E-3</v>
      </c>
      <c r="G52" s="82">
        <f t="shared" si="8"/>
        <v>2853027.9726011287</v>
      </c>
      <c r="H52" s="53"/>
      <c r="I52" s="60"/>
    </row>
    <row r="53" spans="1:9" ht="18.75" x14ac:dyDescent="0.3">
      <c r="A53" s="16">
        <v>21</v>
      </c>
      <c r="B53" s="16">
        <v>4</v>
      </c>
      <c r="C53" s="17" t="s">
        <v>55</v>
      </c>
      <c r="D53" s="17">
        <f>19.9+15.1+21.4</f>
        <v>56.4</v>
      </c>
      <c r="E53" s="42">
        <f t="shared" si="9"/>
        <v>3.9858657243816251E-2</v>
      </c>
      <c r="F53" s="43">
        <f t="shared" si="10"/>
        <v>1.4500579505300353E-2</v>
      </c>
      <c r="G53" s="82">
        <f t="shared" si="8"/>
        <v>11021286.140733127</v>
      </c>
      <c r="H53" s="53"/>
      <c r="I53" s="60"/>
    </row>
    <row r="54" spans="1:9" ht="18.75" x14ac:dyDescent="0.3">
      <c r="A54" s="16">
        <v>21</v>
      </c>
      <c r="B54" s="16">
        <v>4</v>
      </c>
      <c r="C54" s="17">
        <v>7</v>
      </c>
      <c r="D54" s="41">
        <f>19.55+58.65</f>
        <v>78.2</v>
      </c>
      <c r="E54" s="42">
        <f t="shared" si="9"/>
        <v>5.5265017667844522E-2</v>
      </c>
      <c r="F54" s="43">
        <f t="shared" si="10"/>
        <v>2.0105413427561839E-2</v>
      </c>
      <c r="G54" s="82">
        <f t="shared" si="8"/>
        <v>15281286.812151251</v>
      </c>
      <c r="H54" s="53"/>
      <c r="I54" s="60"/>
    </row>
    <row r="55" spans="1:9" ht="18.75" x14ac:dyDescent="0.3">
      <c r="A55" s="16">
        <v>21</v>
      </c>
      <c r="B55" s="16">
        <v>4</v>
      </c>
      <c r="C55" s="17" t="s">
        <v>30</v>
      </c>
      <c r="D55" s="17">
        <v>41.8</v>
      </c>
      <c r="E55" s="42">
        <f t="shared" si="9"/>
        <v>2.9540636042402826E-2</v>
      </c>
      <c r="F55" s="43">
        <f t="shared" si="10"/>
        <v>1.0746883392226148E-2</v>
      </c>
      <c r="G55" s="82">
        <f t="shared" si="8"/>
        <v>8168258.1681319969</v>
      </c>
      <c r="H55" s="53"/>
      <c r="I55" s="60"/>
    </row>
    <row r="56" spans="1:9" ht="18.75" x14ac:dyDescent="0.3">
      <c r="A56" s="16">
        <v>21</v>
      </c>
      <c r="B56" s="16">
        <v>4</v>
      </c>
      <c r="C56" s="17" t="s">
        <v>29</v>
      </c>
      <c r="D56" s="17">
        <v>29.9</v>
      </c>
      <c r="E56" s="42">
        <f t="shared" si="9"/>
        <v>2.1130742049469964E-2</v>
      </c>
      <c r="F56" s="43">
        <f t="shared" si="10"/>
        <v>7.6873639575971734E-3</v>
      </c>
      <c r="G56" s="82">
        <f t="shared" si="8"/>
        <v>5842844.9575872421</v>
      </c>
      <c r="H56" s="53"/>
      <c r="I56" s="60"/>
    </row>
    <row r="57" spans="1:9" ht="18.75" x14ac:dyDescent="0.3">
      <c r="A57" s="16">
        <v>21</v>
      </c>
      <c r="B57" s="16">
        <v>4</v>
      </c>
      <c r="C57" s="17">
        <v>9</v>
      </c>
      <c r="D57" s="41">
        <v>98.5</v>
      </c>
      <c r="E57" s="42">
        <f t="shared" si="9"/>
        <v>6.9611307420494706E-2</v>
      </c>
      <c r="F57" s="43">
        <f t="shared" si="10"/>
        <v>2.5324593639575975E-2</v>
      </c>
      <c r="G57" s="82">
        <f t="shared" si="8"/>
        <v>19248168.171315834</v>
      </c>
      <c r="H57" s="53"/>
      <c r="I57" s="60"/>
    </row>
    <row r="58" spans="1:9" ht="18.75" x14ac:dyDescent="0.3">
      <c r="A58" s="16">
        <v>21</v>
      </c>
      <c r="B58" s="16">
        <v>4</v>
      </c>
      <c r="C58" s="17">
        <v>10</v>
      </c>
      <c r="D58" s="41">
        <v>77.900000000000006</v>
      </c>
      <c r="E58" s="42">
        <f t="shared" si="9"/>
        <v>5.5053003533568907E-2</v>
      </c>
      <c r="F58" s="43">
        <f t="shared" si="10"/>
        <v>2.0028282685512371E-2</v>
      </c>
      <c r="G58" s="82">
        <f t="shared" si="8"/>
        <v>15222662.949700544</v>
      </c>
      <c r="H58" s="53"/>
      <c r="I58" s="60"/>
    </row>
    <row r="59" spans="1:9" ht="18.75" x14ac:dyDescent="0.3">
      <c r="A59" s="16">
        <v>21</v>
      </c>
      <c r="B59" s="16">
        <v>4</v>
      </c>
      <c r="C59" s="17" t="s">
        <v>31</v>
      </c>
      <c r="D59" s="41">
        <v>21.5</v>
      </c>
      <c r="E59" s="42">
        <f t="shared" si="9"/>
        <v>1.519434628975265E-2</v>
      </c>
      <c r="F59" s="43">
        <f t="shared" si="10"/>
        <v>5.5277031802120138E-3</v>
      </c>
      <c r="G59" s="82">
        <f t="shared" si="8"/>
        <v>4201376.8089674152</v>
      </c>
      <c r="H59" s="53"/>
      <c r="I59" s="60"/>
    </row>
    <row r="60" spans="1:9" ht="18.75" x14ac:dyDescent="0.3">
      <c r="A60" s="16">
        <v>21</v>
      </c>
      <c r="B60" s="16">
        <v>4</v>
      </c>
      <c r="C60" s="17" t="s">
        <v>32</v>
      </c>
      <c r="D60" s="17">
        <v>48.6</v>
      </c>
      <c r="E60" s="42">
        <f t="shared" si="9"/>
        <v>3.434628975265018E-2</v>
      </c>
      <c r="F60" s="43">
        <f t="shared" si="10"/>
        <v>1.2495180212014135E-2</v>
      </c>
      <c r="G60" s="82">
        <f t="shared" si="8"/>
        <v>9497065.7170147151</v>
      </c>
      <c r="H60" s="53"/>
      <c r="I60" s="60"/>
    </row>
    <row r="61" spans="1:9" ht="18.75" x14ac:dyDescent="0.3">
      <c r="A61" s="16">
        <v>21</v>
      </c>
      <c r="B61" s="16">
        <v>4</v>
      </c>
      <c r="C61" s="17">
        <v>12</v>
      </c>
      <c r="D61" s="41">
        <f>32.5833333333333+19.55+26.0666666666667</f>
        <v>78.199999999999989</v>
      </c>
      <c r="E61" s="42">
        <f t="shared" si="9"/>
        <v>5.5265017667844515E-2</v>
      </c>
      <c r="F61" s="43">
        <f t="shared" si="10"/>
        <v>2.0105413427561836E-2</v>
      </c>
      <c r="G61" s="82">
        <f t="shared" si="8"/>
        <v>15281286.812151248</v>
      </c>
      <c r="H61" s="53"/>
      <c r="I61" s="60"/>
    </row>
    <row r="62" spans="1:9" ht="18.75" x14ac:dyDescent="0.3">
      <c r="A62" s="16">
        <v>21</v>
      </c>
      <c r="B62" s="16">
        <v>4</v>
      </c>
      <c r="C62" s="17" t="s">
        <v>33</v>
      </c>
      <c r="D62" s="41">
        <v>14.4</v>
      </c>
      <c r="E62" s="42">
        <f t="shared" si="9"/>
        <v>1.0176678445229683E-2</v>
      </c>
      <c r="F62" s="43">
        <f t="shared" si="10"/>
        <v>3.7022756183745587E-3</v>
      </c>
      <c r="G62" s="82">
        <f t="shared" si="8"/>
        <v>2813945.3976339898</v>
      </c>
      <c r="H62" s="53"/>
      <c r="I62" s="60"/>
    </row>
    <row r="63" spans="1:9" ht="18.75" x14ac:dyDescent="0.3">
      <c r="A63" s="16">
        <v>21</v>
      </c>
      <c r="B63" s="16">
        <v>4</v>
      </c>
      <c r="C63" s="17" t="s">
        <v>34</v>
      </c>
      <c r="D63" s="17">
        <v>45.6</v>
      </c>
      <c r="E63" s="42">
        <f t="shared" si="9"/>
        <v>3.2226148409893997E-2</v>
      </c>
      <c r="F63" s="43">
        <f t="shared" si="10"/>
        <v>1.1723872791519437E-2</v>
      </c>
      <c r="G63" s="82">
        <f t="shared" si="8"/>
        <v>8910827.0925076362</v>
      </c>
      <c r="H63" s="53"/>
      <c r="I63" s="60"/>
    </row>
    <row r="64" spans="1:9" ht="18.75" x14ac:dyDescent="0.3">
      <c r="A64" s="16">
        <v>21</v>
      </c>
      <c r="B64" s="16">
        <v>4</v>
      </c>
      <c r="C64" s="17" t="s">
        <v>35</v>
      </c>
      <c r="D64" s="41">
        <v>14.4</v>
      </c>
      <c r="E64" s="42">
        <f t="shared" si="9"/>
        <v>1.0176678445229683E-2</v>
      </c>
      <c r="F64" s="43">
        <f t="shared" si="10"/>
        <v>3.7022756183745587E-3</v>
      </c>
      <c r="G64" s="82">
        <f t="shared" si="8"/>
        <v>2813945.3976339898</v>
      </c>
      <c r="H64" s="53"/>
      <c r="I64" s="60"/>
    </row>
    <row r="65" spans="1:9" ht="18.75" x14ac:dyDescent="0.3">
      <c r="A65" s="16">
        <v>21</v>
      </c>
      <c r="B65" s="16">
        <v>4</v>
      </c>
      <c r="C65" s="17">
        <v>14</v>
      </c>
      <c r="D65" s="41">
        <v>77.7</v>
      </c>
      <c r="E65" s="42">
        <f t="shared" si="9"/>
        <v>5.4911660777385164E-2</v>
      </c>
      <c r="F65" s="43">
        <f t="shared" si="10"/>
        <v>1.9976862190812725E-2</v>
      </c>
      <c r="G65" s="82">
        <f t="shared" si="8"/>
        <v>15183580.374733405</v>
      </c>
      <c r="H65" s="53"/>
      <c r="I65" s="60"/>
    </row>
    <row r="66" spans="1:9" ht="18.75" x14ac:dyDescent="0.3">
      <c r="A66" s="16">
        <v>21</v>
      </c>
      <c r="B66" s="16">
        <v>4</v>
      </c>
      <c r="C66" s="17" t="s">
        <v>36</v>
      </c>
      <c r="D66" s="41">
        <v>14.7</v>
      </c>
      <c r="E66" s="42">
        <f t="shared" si="9"/>
        <v>1.0388692579505299E-2</v>
      </c>
      <c r="F66" s="43">
        <f t="shared" si="10"/>
        <v>3.7794063604240282E-3</v>
      </c>
      <c r="G66" s="82">
        <f t="shared" si="8"/>
        <v>2872569.2600846975</v>
      </c>
      <c r="H66" s="53"/>
      <c r="I66" s="60"/>
    </row>
    <row r="67" spans="1:9" ht="18.75" x14ac:dyDescent="0.3">
      <c r="A67" s="16">
        <v>21</v>
      </c>
      <c r="B67" s="16">
        <v>4</v>
      </c>
      <c r="C67" s="17" t="s">
        <v>37</v>
      </c>
      <c r="D67" s="17">
        <v>13.9</v>
      </c>
      <c r="E67" s="42">
        <f t="shared" si="9"/>
        <v>9.8233215547703177E-3</v>
      </c>
      <c r="F67" s="43">
        <f t="shared" si="10"/>
        <v>3.5737243816254417E-3</v>
      </c>
      <c r="G67" s="82">
        <f t="shared" si="8"/>
        <v>2716238.9602161427</v>
      </c>
      <c r="H67" s="53"/>
      <c r="I67" s="60"/>
    </row>
    <row r="68" spans="1:9" ht="18.75" x14ac:dyDescent="0.3">
      <c r="A68" s="16">
        <v>21</v>
      </c>
      <c r="B68" s="16">
        <v>4</v>
      </c>
      <c r="C68" s="17" t="s">
        <v>37</v>
      </c>
      <c r="D68" s="17">
        <v>13.9</v>
      </c>
      <c r="E68" s="42">
        <f t="shared" si="9"/>
        <v>9.8233215547703177E-3</v>
      </c>
      <c r="F68" s="43">
        <f t="shared" si="10"/>
        <v>3.5737243816254417E-3</v>
      </c>
      <c r="G68" s="82">
        <f t="shared" si="8"/>
        <v>2716238.9602161427</v>
      </c>
      <c r="H68" s="53"/>
      <c r="I68" s="60"/>
    </row>
    <row r="69" spans="1:9" ht="18.75" x14ac:dyDescent="0.3">
      <c r="A69" s="16">
        <v>21</v>
      </c>
      <c r="B69" s="16">
        <v>4</v>
      </c>
      <c r="C69" s="17" t="s">
        <v>37</v>
      </c>
      <c r="D69" s="17">
        <v>13.9</v>
      </c>
      <c r="E69" s="42">
        <f t="shared" si="9"/>
        <v>9.8233215547703177E-3</v>
      </c>
      <c r="F69" s="43">
        <f t="shared" si="10"/>
        <v>3.5737243816254417E-3</v>
      </c>
      <c r="G69" s="82">
        <f t="shared" si="8"/>
        <v>2716238.9602161427</v>
      </c>
      <c r="H69" s="53"/>
      <c r="I69" s="60"/>
    </row>
    <row r="70" spans="1:9" ht="18.75" x14ac:dyDescent="0.3">
      <c r="A70" s="16">
        <v>21</v>
      </c>
      <c r="B70" s="16">
        <v>4</v>
      </c>
      <c r="C70" s="17" t="s">
        <v>18</v>
      </c>
      <c r="D70" s="41">
        <v>7.3</v>
      </c>
      <c r="E70" s="42">
        <f t="shared" si="9"/>
        <v>5.1590106007067139E-3</v>
      </c>
      <c r="F70" s="43">
        <f t="shared" si="10"/>
        <v>1.8768480565371027E-3</v>
      </c>
      <c r="G70" s="82">
        <f t="shared" si="8"/>
        <v>1426513.9863005644</v>
      </c>
      <c r="H70" s="53"/>
      <c r="I70" s="60"/>
    </row>
    <row r="71" spans="1:9" ht="18.75" x14ac:dyDescent="0.3">
      <c r="A71" s="16">
        <v>21</v>
      </c>
      <c r="B71" s="16">
        <v>4</v>
      </c>
      <c r="C71" s="17" t="s">
        <v>18</v>
      </c>
      <c r="D71" s="41">
        <v>7.3</v>
      </c>
      <c r="E71" s="42">
        <f t="shared" si="9"/>
        <v>5.1590106007067139E-3</v>
      </c>
      <c r="F71" s="43">
        <f t="shared" si="10"/>
        <v>1.8768480565371027E-3</v>
      </c>
      <c r="G71" s="82">
        <f t="shared" si="8"/>
        <v>1426513.9863005644</v>
      </c>
      <c r="H71" s="53"/>
      <c r="I71" s="60"/>
    </row>
    <row r="72" spans="1:9" ht="18.75" x14ac:dyDescent="0.3">
      <c r="A72" s="16">
        <v>21</v>
      </c>
      <c r="B72" s="16">
        <v>4</v>
      </c>
      <c r="C72" s="17" t="s">
        <v>38</v>
      </c>
      <c r="D72" s="41">
        <v>19.8</v>
      </c>
      <c r="E72" s="42">
        <f t="shared" si="9"/>
        <v>1.3992932862190813E-2</v>
      </c>
      <c r="F72" s="43">
        <f t="shared" si="10"/>
        <v>5.0906289752650179E-3</v>
      </c>
      <c r="G72" s="82">
        <f t="shared" si="8"/>
        <v>3869174.9217467359</v>
      </c>
      <c r="H72" s="53"/>
      <c r="I72" s="60"/>
    </row>
    <row r="73" spans="1:9" ht="18.75" x14ac:dyDescent="0.3">
      <c r="A73" s="16">
        <v>21</v>
      </c>
      <c r="B73" s="16">
        <v>4</v>
      </c>
      <c r="C73" s="17" t="s">
        <v>40</v>
      </c>
      <c r="D73" s="41">
        <v>21.4</v>
      </c>
      <c r="E73" s="42">
        <f t="shared" si="9"/>
        <v>1.5123674911660777E-2</v>
      </c>
      <c r="F73" s="43">
        <f t="shared" si="10"/>
        <v>5.501992932862191E-3</v>
      </c>
      <c r="G73" s="82">
        <f t="shared" si="8"/>
        <v>4181835.521483846</v>
      </c>
      <c r="H73" s="53"/>
      <c r="I73" s="60"/>
    </row>
    <row r="74" spans="1:9" ht="18.75" x14ac:dyDescent="0.3">
      <c r="A74" s="16">
        <v>21</v>
      </c>
      <c r="B74" s="16">
        <v>4</v>
      </c>
      <c r="C74" s="17" t="s">
        <v>39</v>
      </c>
      <c r="D74" s="41">
        <v>13.5</v>
      </c>
      <c r="E74" s="42">
        <f t="shared" si="9"/>
        <v>9.5406360424028277E-3</v>
      </c>
      <c r="F74" s="43">
        <f t="shared" si="10"/>
        <v>3.4708833922261488E-3</v>
      </c>
      <c r="G74" s="82">
        <f t="shared" si="8"/>
        <v>2638073.8102818658</v>
      </c>
      <c r="H74" s="53"/>
      <c r="I74" s="60"/>
    </row>
    <row r="75" spans="1:9" s="14" customFormat="1" ht="18.75" x14ac:dyDescent="0.3">
      <c r="A75" s="71" t="s">
        <v>70</v>
      </c>
      <c r="B75" s="71"/>
      <c r="C75" s="71"/>
      <c r="D75" s="71"/>
      <c r="E75" s="12">
        <v>1404</v>
      </c>
      <c r="F75" s="13">
        <v>0.2379</v>
      </c>
      <c r="G75" s="68">
        <f t="shared" si="8"/>
        <v>180817875.03196076</v>
      </c>
      <c r="H75" s="54"/>
      <c r="I75" s="61"/>
    </row>
    <row r="76" spans="1:9" ht="18.75" x14ac:dyDescent="0.3">
      <c r="A76" s="16">
        <v>21</v>
      </c>
      <c r="B76" s="16">
        <v>5</v>
      </c>
      <c r="C76" s="17">
        <v>1</v>
      </c>
      <c r="D76" s="41">
        <f>15.24*3+30.48</f>
        <v>76.2</v>
      </c>
      <c r="E76" s="42">
        <f>D76/$E$75</f>
        <v>5.4273504273504275E-2</v>
      </c>
      <c r="F76" s="43">
        <f>E76*$F$75</f>
        <v>1.2911666666666667E-2</v>
      </c>
      <c r="G76" s="82">
        <f t="shared" si="8"/>
        <v>9813619.7132730838</v>
      </c>
      <c r="H76" s="53"/>
      <c r="I76" s="60"/>
    </row>
    <row r="77" spans="1:9" ht="18.75" x14ac:dyDescent="0.3">
      <c r="A77" s="16">
        <v>21</v>
      </c>
      <c r="B77" s="16">
        <v>5</v>
      </c>
      <c r="C77" s="17" t="s">
        <v>3</v>
      </c>
      <c r="D77" s="41">
        <f>12.7*4</f>
        <v>50.8</v>
      </c>
      <c r="E77" s="42">
        <f t="shared" ref="E77:E105" si="11">D77/$E$75</f>
        <v>3.6182336182336183E-2</v>
      </c>
      <c r="F77" s="43">
        <f t="shared" ref="F77:F104" si="12">E77*$F$75</f>
        <v>8.6077777777777784E-3</v>
      </c>
      <c r="G77" s="82">
        <f t="shared" si="8"/>
        <v>6542413.1421820568</v>
      </c>
      <c r="H77" s="53"/>
      <c r="I77" s="60"/>
    </row>
    <row r="78" spans="1:9" ht="18.75" x14ac:dyDescent="0.3">
      <c r="A78" s="16">
        <v>21</v>
      </c>
      <c r="B78" s="16">
        <v>5</v>
      </c>
      <c r="C78" s="17" t="s">
        <v>4</v>
      </c>
      <c r="D78" s="41">
        <v>20.7</v>
      </c>
      <c r="E78" s="42">
        <f t="shared" si="11"/>
        <v>1.4743589743589743E-2</v>
      </c>
      <c r="F78" s="43">
        <f t="shared" si="12"/>
        <v>3.5074999999999998E-3</v>
      </c>
      <c r="G78" s="82">
        <f t="shared" si="8"/>
        <v>2665904.5677789086</v>
      </c>
      <c r="H78" s="53"/>
      <c r="I78" s="60"/>
    </row>
    <row r="79" spans="1:9" ht="18.75" x14ac:dyDescent="0.3">
      <c r="A79" s="16">
        <v>21</v>
      </c>
      <c r="B79" s="16">
        <v>5</v>
      </c>
      <c r="C79" s="17" t="s">
        <v>5</v>
      </c>
      <c r="D79" s="37">
        <v>13.7</v>
      </c>
      <c r="E79" s="42">
        <f t="shared" si="11"/>
        <v>9.7578347578347567E-3</v>
      </c>
      <c r="F79" s="43">
        <f t="shared" si="12"/>
        <v>2.3213888888888885E-3</v>
      </c>
      <c r="G79" s="82">
        <f t="shared" si="8"/>
        <v>1764390.9458246881</v>
      </c>
      <c r="H79" s="53"/>
      <c r="I79" s="60"/>
    </row>
    <row r="80" spans="1:9" ht="18.75" x14ac:dyDescent="0.3">
      <c r="A80" s="16">
        <v>21</v>
      </c>
      <c r="B80" s="16">
        <v>5</v>
      </c>
      <c r="C80" s="17" t="s">
        <v>7</v>
      </c>
      <c r="D80" s="37">
        <v>20</v>
      </c>
      <c r="E80" s="42">
        <f t="shared" si="11"/>
        <v>1.4245014245014245E-2</v>
      </c>
      <c r="F80" s="43">
        <f t="shared" si="12"/>
        <v>3.3888888888888888E-3</v>
      </c>
      <c r="G80" s="82">
        <f t="shared" si="8"/>
        <v>2575753.2055834867</v>
      </c>
      <c r="H80" s="53"/>
      <c r="I80" s="60"/>
    </row>
    <row r="81" spans="1:9" ht="18.75" x14ac:dyDescent="0.3">
      <c r="A81" s="16">
        <v>21</v>
      </c>
      <c r="B81" s="16">
        <v>5</v>
      </c>
      <c r="C81" s="17" t="s">
        <v>9</v>
      </c>
      <c r="D81" s="37">
        <v>9.6</v>
      </c>
      <c r="E81" s="42">
        <f t="shared" si="11"/>
        <v>6.8376068376068376E-3</v>
      </c>
      <c r="F81" s="43">
        <f t="shared" si="12"/>
        <v>1.6266666666666667E-3</v>
      </c>
      <c r="G81" s="82">
        <f t="shared" si="8"/>
        <v>1236361.5386800736</v>
      </c>
      <c r="H81" s="53"/>
      <c r="I81" s="60"/>
    </row>
    <row r="82" spans="1:9" ht="18.75" x14ac:dyDescent="0.3">
      <c r="A82" s="16">
        <v>21</v>
      </c>
      <c r="B82" s="16">
        <v>5</v>
      </c>
      <c r="C82" s="17" t="s">
        <v>6</v>
      </c>
      <c r="D82" s="37">
        <v>9.6999999999999993</v>
      </c>
      <c r="E82" s="42">
        <f t="shared" si="11"/>
        <v>6.908831908831908E-3</v>
      </c>
      <c r="F82" s="43">
        <f t="shared" si="12"/>
        <v>1.6436111111111109E-3</v>
      </c>
      <c r="G82" s="82">
        <f t="shared" si="8"/>
        <v>1249240.3047079907</v>
      </c>
      <c r="H82" s="53"/>
      <c r="I82" s="60"/>
    </row>
    <row r="83" spans="1:9" ht="18.75" x14ac:dyDescent="0.3">
      <c r="A83" s="16">
        <v>21</v>
      </c>
      <c r="B83" s="16">
        <v>5</v>
      </c>
      <c r="C83" s="17">
        <v>4</v>
      </c>
      <c r="D83" s="17">
        <v>71.400000000000006</v>
      </c>
      <c r="E83" s="42">
        <f t="shared" si="11"/>
        <v>5.0854700854700861E-2</v>
      </c>
      <c r="F83" s="43">
        <f t="shared" si="12"/>
        <v>1.2098333333333334E-2</v>
      </c>
      <c r="G83" s="82">
        <f t="shared" si="8"/>
        <v>9195438.9439330474</v>
      </c>
      <c r="H83" s="53"/>
      <c r="I83" s="60"/>
    </row>
    <row r="84" spans="1:9" ht="18.75" x14ac:dyDescent="0.3">
      <c r="A84" s="16">
        <v>21</v>
      </c>
      <c r="B84" s="16">
        <v>5</v>
      </c>
      <c r="C84" s="17" t="s">
        <v>10</v>
      </c>
      <c r="D84" s="17">
        <v>23.4</v>
      </c>
      <c r="E84" s="42">
        <f t="shared" si="11"/>
        <v>1.6666666666666666E-2</v>
      </c>
      <c r="F84" s="43">
        <f t="shared" si="12"/>
        <v>3.9649999999999998E-3</v>
      </c>
      <c r="G84" s="82">
        <f t="shared" si="8"/>
        <v>3013631.2505326793</v>
      </c>
      <c r="H84" s="53"/>
      <c r="I84" s="60"/>
    </row>
    <row r="85" spans="1:9" ht="18.75" x14ac:dyDescent="0.3">
      <c r="A85" s="16">
        <v>21</v>
      </c>
      <c r="B85" s="16">
        <v>5</v>
      </c>
      <c r="C85" s="17" t="s">
        <v>11</v>
      </c>
      <c r="D85" s="17">
        <v>29.4</v>
      </c>
      <c r="E85" s="42">
        <f t="shared" si="11"/>
        <v>2.0940170940170939E-2</v>
      </c>
      <c r="F85" s="43">
        <f t="shared" si="12"/>
        <v>4.9816666666666664E-3</v>
      </c>
      <c r="G85" s="82">
        <f t="shared" si="8"/>
        <v>3786357.2122077253</v>
      </c>
      <c r="H85" s="53"/>
      <c r="I85" s="60"/>
    </row>
    <row r="86" spans="1:9" ht="18.75" x14ac:dyDescent="0.3">
      <c r="A86" s="16">
        <v>21</v>
      </c>
      <c r="B86" s="16">
        <v>5</v>
      </c>
      <c r="C86" s="17" t="s">
        <v>12</v>
      </c>
      <c r="D86" s="37">
        <v>20.5</v>
      </c>
      <c r="E86" s="42">
        <f t="shared" si="11"/>
        <v>1.4601139601139601E-2</v>
      </c>
      <c r="F86" s="43">
        <f t="shared" si="12"/>
        <v>3.4736111111111109E-3</v>
      </c>
      <c r="G86" s="82">
        <f t="shared" si="8"/>
        <v>2640147.0357230734</v>
      </c>
      <c r="H86" s="53"/>
      <c r="I86" s="60"/>
    </row>
    <row r="87" spans="1:9" ht="18.75" x14ac:dyDescent="0.3">
      <c r="A87" s="16">
        <v>21</v>
      </c>
      <c r="B87" s="16">
        <v>5</v>
      </c>
      <c r="C87" s="17" t="s">
        <v>13</v>
      </c>
      <c r="D87" s="37">
        <v>14.9</v>
      </c>
      <c r="E87" s="42">
        <f t="shared" si="11"/>
        <v>1.0612535612535614E-2</v>
      </c>
      <c r="F87" s="43">
        <f t="shared" si="12"/>
        <v>2.5247222222222225E-3</v>
      </c>
      <c r="G87" s="82">
        <f t="shared" si="8"/>
        <v>1918936.1381596976</v>
      </c>
      <c r="H87" s="53"/>
      <c r="I87" s="60"/>
    </row>
    <row r="88" spans="1:9" ht="18.75" x14ac:dyDescent="0.3">
      <c r="A88" s="16">
        <v>21</v>
      </c>
      <c r="B88" s="16">
        <v>5</v>
      </c>
      <c r="C88" s="17" t="s">
        <v>14</v>
      </c>
      <c r="D88" s="37">
        <v>10.8</v>
      </c>
      <c r="E88" s="42">
        <f t="shared" si="11"/>
        <v>7.6923076923076927E-3</v>
      </c>
      <c r="F88" s="43">
        <f t="shared" si="12"/>
        <v>1.83E-3</v>
      </c>
      <c r="G88" s="82">
        <f t="shared" si="8"/>
        <v>1390906.7310150827</v>
      </c>
      <c r="H88" s="53"/>
      <c r="I88" s="60"/>
    </row>
    <row r="89" spans="1:9" ht="18.75" x14ac:dyDescent="0.3">
      <c r="A89" s="16">
        <v>21</v>
      </c>
      <c r="B89" s="16">
        <v>5</v>
      </c>
      <c r="C89" s="17" t="s">
        <v>15</v>
      </c>
      <c r="D89" s="17">
        <v>6.15</v>
      </c>
      <c r="E89" s="42">
        <f t="shared" si="11"/>
        <v>4.3803418803418804E-3</v>
      </c>
      <c r="F89" s="43">
        <f t="shared" si="12"/>
        <v>1.0420833333333334E-3</v>
      </c>
      <c r="G89" s="82">
        <f t="shared" si="8"/>
        <v>792044.11071692221</v>
      </c>
      <c r="H89" s="53"/>
      <c r="I89" s="60"/>
    </row>
    <row r="90" spans="1:9" ht="18.75" x14ac:dyDescent="0.3">
      <c r="A90" s="16">
        <v>21</v>
      </c>
      <c r="B90" s="16">
        <v>5</v>
      </c>
      <c r="C90" s="17" t="s">
        <v>15</v>
      </c>
      <c r="D90" s="17">
        <v>6.15</v>
      </c>
      <c r="E90" s="42">
        <f t="shared" si="11"/>
        <v>4.3803418803418804E-3</v>
      </c>
      <c r="F90" s="43">
        <f t="shared" si="12"/>
        <v>1.0420833333333334E-3</v>
      </c>
      <c r="G90" s="82">
        <f t="shared" si="8"/>
        <v>792044.11071692221</v>
      </c>
      <c r="H90" s="53"/>
      <c r="I90" s="60"/>
    </row>
    <row r="91" spans="1:9" ht="18.75" x14ac:dyDescent="0.3">
      <c r="A91" s="16">
        <v>21</v>
      </c>
      <c r="B91" s="16">
        <v>5</v>
      </c>
      <c r="C91" s="17" t="s">
        <v>61</v>
      </c>
      <c r="D91" s="37">
        <f>9.8+9.9</f>
        <v>19.700000000000003</v>
      </c>
      <c r="E91" s="42">
        <f t="shared" si="11"/>
        <v>1.4031339031339034E-2</v>
      </c>
      <c r="F91" s="43">
        <f t="shared" si="12"/>
        <v>3.3380555555555563E-3</v>
      </c>
      <c r="G91" s="82">
        <f t="shared" si="8"/>
        <v>2537116.9074997348</v>
      </c>
      <c r="H91" s="53"/>
      <c r="I91" s="60"/>
    </row>
    <row r="92" spans="1:9" ht="18.75" x14ac:dyDescent="0.3">
      <c r="A92" s="16">
        <v>21</v>
      </c>
      <c r="B92" s="16">
        <v>5</v>
      </c>
      <c r="C92" s="17" t="s">
        <v>41</v>
      </c>
      <c r="D92" s="17">
        <v>35.6</v>
      </c>
      <c r="E92" s="42">
        <f t="shared" si="11"/>
        <v>2.5356125356125359E-2</v>
      </c>
      <c r="F92" s="43">
        <f t="shared" si="12"/>
        <v>6.0322222222222227E-3</v>
      </c>
      <c r="G92" s="82">
        <f t="shared" si="8"/>
        <v>4584840.7059386065</v>
      </c>
      <c r="H92" s="53"/>
      <c r="I92" s="60"/>
    </row>
    <row r="93" spans="1:9" ht="18.75" x14ac:dyDescent="0.3">
      <c r="A93" s="16">
        <v>21</v>
      </c>
      <c r="B93" s="16">
        <v>5</v>
      </c>
      <c r="C93" s="17" t="s">
        <v>16</v>
      </c>
      <c r="D93" s="37">
        <v>20.3</v>
      </c>
      <c r="E93" s="42">
        <f t="shared" si="11"/>
        <v>1.445868945868946E-2</v>
      </c>
      <c r="F93" s="43">
        <f t="shared" si="12"/>
        <v>3.4397222222222225E-3</v>
      </c>
      <c r="G93" s="82">
        <f t="shared" si="8"/>
        <v>2614389.5036672391</v>
      </c>
      <c r="H93" s="53"/>
      <c r="I93" s="60"/>
    </row>
    <row r="94" spans="1:9" ht="18.75" x14ac:dyDescent="0.3">
      <c r="A94" s="16">
        <v>21</v>
      </c>
      <c r="B94" s="16">
        <v>5</v>
      </c>
      <c r="C94" s="17" t="s">
        <v>42</v>
      </c>
      <c r="D94" s="37">
        <v>15.2</v>
      </c>
      <c r="E94" s="42">
        <f t="shared" si="11"/>
        <v>1.0826210826210826E-2</v>
      </c>
      <c r="F94" s="43">
        <f t="shared" si="12"/>
        <v>2.5755555555555558E-3</v>
      </c>
      <c r="G94" s="82">
        <f t="shared" si="8"/>
        <v>1957572.43624345</v>
      </c>
      <c r="H94" s="53"/>
      <c r="I94" s="60"/>
    </row>
    <row r="95" spans="1:9" ht="18.75" x14ac:dyDescent="0.3">
      <c r="A95" s="16">
        <v>21</v>
      </c>
      <c r="B95" s="16">
        <v>5</v>
      </c>
      <c r="C95" s="17">
        <v>9</v>
      </c>
      <c r="D95" s="37">
        <v>99.4</v>
      </c>
      <c r="E95" s="42">
        <f t="shared" si="11"/>
        <v>7.0797720797720801E-2</v>
      </c>
      <c r="F95" s="43">
        <f t="shared" si="12"/>
        <v>1.6842777777777779E-2</v>
      </c>
      <c r="G95" s="82">
        <f t="shared" si="8"/>
        <v>12801493.431749931</v>
      </c>
      <c r="H95" s="53"/>
      <c r="I95" s="60"/>
    </row>
    <row r="96" spans="1:9" ht="18.75" x14ac:dyDescent="0.3">
      <c r="A96" s="16">
        <v>21</v>
      </c>
      <c r="B96" s="16">
        <v>5</v>
      </c>
      <c r="C96" s="17">
        <v>10</v>
      </c>
      <c r="D96" s="37">
        <v>75.8</v>
      </c>
      <c r="E96" s="42">
        <f t="shared" si="11"/>
        <v>5.3988603988603986E-2</v>
      </c>
      <c r="F96" s="43">
        <f t="shared" si="12"/>
        <v>1.2843888888888889E-2</v>
      </c>
      <c r="G96" s="82">
        <f t="shared" si="8"/>
        <v>9762104.6491614152</v>
      </c>
      <c r="H96" s="53"/>
      <c r="I96" s="60"/>
    </row>
    <row r="97" spans="1:9" ht="18.75" x14ac:dyDescent="0.3">
      <c r="A97" s="16">
        <v>21</v>
      </c>
      <c r="B97" s="16">
        <v>5</v>
      </c>
      <c r="C97" s="17">
        <v>11</v>
      </c>
      <c r="D97" s="37">
        <f>19.98*3+39.96</f>
        <v>99.9</v>
      </c>
      <c r="E97" s="42">
        <f t="shared" si="11"/>
        <v>7.1153846153846165E-2</v>
      </c>
      <c r="F97" s="43">
        <f t="shared" si="12"/>
        <v>1.6927500000000002E-2</v>
      </c>
      <c r="G97" s="82">
        <f t="shared" si="8"/>
        <v>12865887.261889517</v>
      </c>
      <c r="H97" s="53"/>
      <c r="I97" s="60"/>
    </row>
    <row r="98" spans="1:9" ht="18.75" x14ac:dyDescent="0.3">
      <c r="A98" s="16">
        <v>21</v>
      </c>
      <c r="B98" s="16">
        <v>5</v>
      </c>
      <c r="C98" s="17">
        <v>12</v>
      </c>
      <c r="D98" s="37">
        <v>76.099999999999994</v>
      </c>
      <c r="E98" s="42">
        <f t="shared" si="11"/>
        <v>5.4202279202279199E-2</v>
      </c>
      <c r="F98" s="43">
        <f t="shared" si="12"/>
        <v>1.2894722222222222E-2</v>
      </c>
      <c r="G98" s="82">
        <f t="shared" si="8"/>
        <v>9800740.9472451676</v>
      </c>
      <c r="H98" s="53"/>
      <c r="I98" s="60"/>
    </row>
    <row r="99" spans="1:9" ht="18.75" x14ac:dyDescent="0.3">
      <c r="A99" s="16">
        <v>21</v>
      </c>
      <c r="B99" s="16">
        <v>5</v>
      </c>
      <c r="C99" s="17">
        <v>13</v>
      </c>
      <c r="D99" s="37">
        <v>69.72</v>
      </c>
      <c r="E99" s="42">
        <f t="shared" si="11"/>
        <v>4.9658119658119657E-2</v>
      </c>
      <c r="F99" s="43">
        <f t="shared" si="12"/>
        <v>1.1813666666666667E-2</v>
      </c>
      <c r="G99" s="82">
        <f t="shared" si="8"/>
        <v>8979075.6746640336</v>
      </c>
      <c r="H99" s="53"/>
      <c r="I99" s="60"/>
    </row>
    <row r="100" spans="1:9" ht="18.75" x14ac:dyDescent="0.3">
      <c r="A100" s="16">
        <v>21</v>
      </c>
      <c r="B100" s="16">
        <v>5</v>
      </c>
      <c r="C100" s="17">
        <v>13</v>
      </c>
      <c r="D100" s="37">
        <v>29.879999999999995</v>
      </c>
      <c r="E100" s="42">
        <f t="shared" si="11"/>
        <v>2.1282051282051278E-2</v>
      </c>
      <c r="F100" s="43">
        <f t="shared" si="12"/>
        <v>5.0629999999999989E-3</v>
      </c>
      <c r="G100" s="82">
        <f t="shared" si="8"/>
        <v>3848175.2891417281</v>
      </c>
      <c r="H100" s="53"/>
      <c r="I100" s="60"/>
    </row>
    <row r="101" spans="1:9" ht="18.75" x14ac:dyDescent="0.3">
      <c r="A101" s="16">
        <v>21</v>
      </c>
      <c r="B101" s="16">
        <v>5</v>
      </c>
      <c r="C101" s="17">
        <v>14</v>
      </c>
      <c r="D101" s="37">
        <f>25.3666666666667*3</f>
        <v>76.100000000000094</v>
      </c>
      <c r="E101" s="42">
        <f t="shared" si="11"/>
        <v>5.4202279202279269E-2</v>
      </c>
      <c r="F101" s="43">
        <f t="shared" si="12"/>
        <v>1.2894722222222238E-2</v>
      </c>
      <c r="G101" s="82">
        <f t="shared" si="8"/>
        <v>9800740.9472451787</v>
      </c>
      <c r="H101" s="53"/>
      <c r="I101" s="60"/>
    </row>
    <row r="102" spans="1:9" ht="18.75" x14ac:dyDescent="0.3">
      <c r="A102" s="16">
        <v>21</v>
      </c>
      <c r="B102" s="16">
        <v>5</v>
      </c>
      <c r="C102" s="17" t="s">
        <v>17</v>
      </c>
      <c r="D102" s="17">
        <v>56.3</v>
      </c>
      <c r="E102" s="42">
        <f t="shared" si="11"/>
        <v>4.0099715099715098E-2</v>
      </c>
      <c r="F102" s="43">
        <f t="shared" si="12"/>
        <v>9.539722222222222E-3</v>
      </c>
      <c r="G102" s="82">
        <f t="shared" si="8"/>
        <v>7250745.2737175142</v>
      </c>
      <c r="H102" s="53"/>
      <c r="I102" s="60"/>
    </row>
    <row r="103" spans="1:9" ht="18.75" x14ac:dyDescent="0.3">
      <c r="A103" s="16">
        <v>21</v>
      </c>
      <c r="B103" s="16">
        <v>5</v>
      </c>
      <c r="C103" s="17" t="s">
        <v>18</v>
      </c>
      <c r="D103" s="37">
        <v>14.8</v>
      </c>
      <c r="E103" s="42">
        <f t="shared" si="11"/>
        <v>1.0541310541310541E-2</v>
      </c>
      <c r="F103" s="43">
        <f t="shared" si="12"/>
        <v>2.5077777777777776E-3</v>
      </c>
      <c r="G103" s="82">
        <f t="shared" si="8"/>
        <v>1906057.37213178</v>
      </c>
      <c r="H103" s="53"/>
      <c r="I103" s="60"/>
    </row>
    <row r="104" spans="1:9" ht="18.75" x14ac:dyDescent="0.3">
      <c r="A104" s="16">
        <v>21</v>
      </c>
      <c r="B104" s="16">
        <v>5</v>
      </c>
      <c r="C104" s="17" t="s">
        <v>20</v>
      </c>
      <c r="D104" s="17">
        <v>21.1</v>
      </c>
      <c r="E104" s="42">
        <f t="shared" si="11"/>
        <v>1.502849002849003E-2</v>
      </c>
      <c r="F104" s="43">
        <f t="shared" si="12"/>
        <v>3.5752777777777783E-3</v>
      </c>
      <c r="G104" s="82">
        <f t="shared" si="8"/>
        <v>2717419.6318905787</v>
      </c>
      <c r="H104" s="53"/>
      <c r="I104" s="60"/>
    </row>
    <row r="105" spans="1:9" ht="18.75" x14ac:dyDescent="0.3">
      <c r="A105" s="16">
        <v>21</v>
      </c>
      <c r="B105" s="16">
        <v>5</v>
      </c>
      <c r="C105" s="17" t="s">
        <v>19</v>
      </c>
      <c r="D105" s="17">
        <v>31.9</v>
      </c>
      <c r="E105" s="42">
        <f t="shared" si="11"/>
        <v>2.2720797720797721E-2</v>
      </c>
      <c r="F105" s="43">
        <f>E105*$F$75</f>
        <v>5.4052777777777779E-3</v>
      </c>
      <c r="G105" s="82">
        <f t="shared" si="8"/>
        <v>4108326.3629056611</v>
      </c>
      <c r="H105" s="53"/>
      <c r="I105" s="60"/>
    </row>
    <row r="106" spans="1:9" s="14" customFormat="1" ht="18.75" x14ac:dyDescent="0.3">
      <c r="A106" s="71" t="s">
        <v>69</v>
      </c>
      <c r="B106" s="71"/>
      <c r="C106" s="71"/>
      <c r="D106" s="71"/>
      <c r="E106" s="12">
        <v>1380</v>
      </c>
      <c r="F106" s="15">
        <v>0.26219999999999999</v>
      </c>
      <c r="G106" s="68">
        <f t="shared" si="8"/>
        <v>199287292.27986595</v>
      </c>
      <c r="H106" s="54"/>
      <c r="I106" s="61"/>
    </row>
    <row r="107" spans="1:9" ht="18.75" x14ac:dyDescent="0.3">
      <c r="A107" s="16">
        <v>21</v>
      </c>
      <c r="B107" s="16">
        <v>7</v>
      </c>
      <c r="C107" s="17">
        <v>1</v>
      </c>
      <c r="D107" s="37">
        <v>74.400000000000006</v>
      </c>
      <c r="E107" s="35">
        <f>D107/$E$106</f>
        <v>5.3913043478260876E-2</v>
      </c>
      <c r="F107" s="36">
        <f>E107*$F$106</f>
        <v>1.4136000000000001E-2</v>
      </c>
      <c r="G107" s="82">
        <f t="shared" si="8"/>
        <v>10744184.453349296</v>
      </c>
      <c r="H107" s="53"/>
      <c r="I107" s="60"/>
    </row>
    <row r="108" spans="1:9" ht="18.75" x14ac:dyDescent="0.3">
      <c r="A108" s="16">
        <v>21</v>
      </c>
      <c r="B108" s="16">
        <v>7</v>
      </c>
      <c r="C108" s="17" t="s">
        <v>47</v>
      </c>
      <c r="D108" s="37">
        <v>14.4</v>
      </c>
      <c r="E108" s="35">
        <f t="shared" ref="E108:E127" si="13">D108/$E$106</f>
        <v>1.0434782608695653E-2</v>
      </c>
      <c r="F108" s="36">
        <f t="shared" ref="F108:F127" si="14">E108*$F$106</f>
        <v>2.7360000000000002E-3</v>
      </c>
      <c r="G108" s="82">
        <f t="shared" ref="G108:G171" si="15">F108*$H$2</f>
        <v>2079519.5716159928</v>
      </c>
      <c r="H108" s="53"/>
      <c r="I108" s="60"/>
    </row>
    <row r="109" spans="1:9" ht="18.75" x14ac:dyDescent="0.3">
      <c r="A109" s="16">
        <v>21</v>
      </c>
      <c r="B109" s="16">
        <v>7</v>
      </c>
      <c r="C109" s="17" t="s">
        <v>4</v>
      </c>
      <c r="D109" s="37">
        <v>20.3</v>
      </c>
      <c r="E109" s="35">
        <f t="shared" si="13"/>
        <v>1.4710144927536233E-2</v>
      </c>
      <c r="F109" s="36">
        <f t="shared" si="14"/>
        <v>3.8570000000000002E-3</v>
      </c>
      <c r="G109" s="82">
        <f t="shared" si="15"/>
        <v>2931544.951653101</v>
      </c>
      <c r="H109" s="53"/>
      <c r="I109" s="60"/>
    </row>
    <row r="110" spans="1:9" ht="18.75" x14ac:dyDescent="0.3">
      <c r="A110" s="16">
        <v>21</v>
      </c>
      <c r="B110" s="16">
        <v>7</v>
      </c>
      <c r="C110" s="17" t="s">
        <v>46</v>
      </c>
      <c r="D110" s="37">
        <v>35.6</v>
      </c>
      <c r="E110" s="35">
        <f t="shared" si="13"/>
        <v>2.5797101449275363E-2</v>
      </c>
      <c r="F110" s="36">
        <f t="shared" si="14"/>
        <v>6.764E-3</v>
      </c>
      <c r="G110" s="82">
        <f t="shared" si="15"/>
        <v>5141034.4964950932</v>
      </c>
      <c r="H110" s="53"/>
      <c r="I110" s="60"/>
    </row>
    <row r="111" spans="1:9" ht="18.75" x14ac:dyDescent="0.3">
      <c r="A111" s="16">
        <v>21</v>
      </c>
      <c r="B111" s="16">
        <v>7</v>
      </c>
      <c r="C111" s="17" t="s">
        <v>48</v>
      </c>
      <c r="D111" s="17">
        <v>55</v>
      </c>
      <c r="E111" s="35">
        <f t="shared" si="13"/>
        <v>3.9855072463768113E-2</v>
      </c>
      <c r="F111" s="36">
        <f t="shared" si="14"/>
        <v>1.0449999999999999E-2</v>
      </c>
      <c r="G111" s="82">
        <f t="shared" si="15"/>
        <v>7942609.4749221932</v>
      </c>
      <c r="H111" s="53"/>
      <c r="I111" s="60"/>
    </row>
    <row r="112" spans="1:9" ht="18.75" x14ac:dyDescent="0.3">
      <c r="A112" s="16">
        <v>21</v>
      </c>
      <c r="B112" s="16">
        <v>7</v>
      </c>
      <c r="C112" s="17" t="s">
        <v>42</v>
      </c>
      <c r="D112" s="37">
        <v>14.9</v>
      </c>
      <c r="E112" s="35">
        <f t="shared" si="13"/>
        <v>1.0797101449275363E-2</v>
      </c>
      <c r="F112" s="36">
        <f t="shared" si="14"/>
        <v>2.8310000000000002E-3</v>
      </c>
      <c r="G112" s="82">
        <f t="shared" si="15"/>
        <v>2151725.1122971037</v>
      </c>
      <c r="H112" s="53"/>
      <c r="I112" s="60"/>
    </row>
    <row r="113" spans="1:9" ht="18.75" x14ac:dyDescent="0.3">
      <c r="A113" s="16">
        <v>21</v>
      </c>
      <c r="B113" s="16">
        <v>7</v>
      </c>
      <c r="C113" s="17" t="s">
        <v>56</v>
      </c>
      <c r="D113" s="37">
        <v>20.5</v>
      </c>
      <c r="E113" s="35">
        <f t="shared" si="13"/>
        <v>1.4855072463768116E-2</v>
      </c>
      <c r="F113" s="36">
        <f t="shared" si="14"/>
        <v>3.895E-3</v>
      </c>
      <c r="G113" s="82">
        <f t="shared" si="15"/>
        <v>2960427.167925545</v>
      </c>
      <c r="H113" s="53"/>
      <c r="I113" s="60"/>
    </row>
    <row r="114" spans="1:9" ht="18.75" x14ac:dyDescent="0.3">
      <c r="A114" s="16">
        <v>21</v>
      </c>
      <c r="B114" s="16">
        <v>7</v>
      </c>
      <c r="C114" s="17" t="s">
        <v>57</v>
      </c>
      <c r="D114" s="37">
        <v>20.2</v>
      </c>
      <c r="E114" s="35">
        <f t="shared" si="13"/>
        <v>1.4637681159420289E-2</v>
      </c>
      <c r="F114" s="36">
        <f t="shared" si="14"/>
        <v>3.8379999999999998E-3</v>
      </c>
      <c r="G114" s="82">
        <f t="shared" si="15"/>
        <v>2917103.8435168783</v>
      </c>
      <c r="H114" s="53"/>
      <c r="I114" s="60"/>
    </row>
    <row r="115" spans="1:9" ht="18.75" x14ac:dyDescent="0.3">
      <c r="A115" s="16">
        <v>21</v>
      </c>
      <c r="B115" s="16">
        <v>7</v>
      </c>
      <c r="C115" s="17" t="s">
        <v>49</v>
      </c>
      <c r="D115" s="37">
        <v>14.6</v>
      </c>
      <c r="E115" s="35">
        <f t="shared" si="13"/>
        <v>1.0579710144927536E-2</v>
      </c>
      <c r="F115" s="36">
        <f t="shared" si="14"/>
        <v>2.774E-3</v>
      </c>
      <c r="G115" s="82">
        <f t="shared" si="15"/>
        <v>2108401.787888437</v>
      </c>
      <c r="H115" s="53"/>
      <c r="I115" s="60"/>
    </row>
    <row r="116" spans="1:9" ht="18.75" x14ac:dyDescent="0.3">
      <c r="A116" s="16">
        <v>21</v>
      </c>
      <c r="B116" s="16">
        <v>7</v>
      </c>
      <c r="C116" s="17" t="s">
        <v>58</v>
      </c>
      <c r="D116" s="37">
        <f>10.1+9.7+9.6+12</f>
        <v>41.4</v>
      </c>
      <c r="E116" s="35">
        <f t="shared" si="13"/>
        <v>0.03</v>
      </c>
      <c r="F116" s="36">
        <f t="shared" si="14"/>
        <v>7.8659999999999997E-3</v>
      </c>
      <c r="G116" s="82">
        <f t="shared" si="15"/>
        <v>5978618.768395979</v>
      </c>
      <c r="H116" s="53"/>
      <c r="I116" s="60"/>
    </row>
    <row r="117" spans="1:9" ht="18.75" x14ac:dyDescent="0.3">
      <c r="A117" s="16">
        <v>21</v>
      </c>
      <c r="B117" s="16">
        <v>7</v>
      </c>
      <c r="C117" s="17" t="s">
        <v>50</v>
      </c>
      <c r="D117" s="17">
        <f>10.1*5</f>
        <v>50.5</v>
      </c>
      <c r="E117" s="35">
        <f t="shared" si="13"/>
        <v>3.6594202898550726E-2</v>
      </c>
      <c r="F117" s="36">
        <f t="shared" si="14"/>
        <v>9.5949999999999994E-3</v>
      </c>
      <c r="G117" s="82">
        <f t="shared" si="15"/>
        <v>7292759.608792196</v>
      </c>
      <c r="H117" s="53"/>
      <c r="I117" s="60"/>
    </row>
    <row r="118" spans="1:9" ht="18.75" x14ac:dyDescent="0.3">
      <c r="A118" s="16">
        <v>21</v>
      </c>
      <c r="B118" s="16">
        <v>7</v>
      </c>
      <c r="C118" s="17" t="s">
        <v>51</v>
      </c>
      <c r="D118" s="37">
        <v>19.899999999999999</v>
      </c>
      <c r="E118" s="35">
        <f t="shared" si="13"/>
        <v>1.4420289855072464E-2</v>
      </c>
      <c r="F118" s="36">
        <f t="shared" si="14"/>
        <v>3.7809999999999996E-3</v>
      </c>
      <c r="G118" s="82">
        <f t="shared" si="15"/>
        <v>2873780.5191082116</v>
      </c>
      <c r="H118" s="53"/>
      <c r="I118" s="60"/>
    </row>
    <row r="119" spans="1:9" ht="18.75" x14ac:dyDescent="0.3">
      <c r="A119" s="16">
        <v>21</v>
      </c>
      <c r="B119" s="16">
        <v>7</v>
      </c>
      <c r="C119" s="17" t="s">
        <v>52</v>
      </c>
      <c r="D119" s="37">
        <v>19.600000000000001</v>
      </c>
      <c r="E119" s="35">
        <f t="shared" si="13"/>
        <v>1.4202898550724638E-2</v>
      </c>
      <c r="F119" s="36">
        <f t="shared" si="14"/>
        <v>3.7239999999999999E-3</v>
      </c>
      <c r="G119" s="82">
        <f t="shared" si="15"/>
        <v>2830457.1946995454</v>
      </c>
      <c r="H119" s="53"/>
      <c r="I119" s="60"/>
    </row>
    <row r="120" spans="1:9" ht="18.75" x14ac:dyDescent="0.3">
      <c r="A120" s="16">
        <v>21</v>
      </c>
      <c r="B120" s="16">
        <v>7</v>
      </c>
      <c r="C120" s="17" t="s">
        <v>53</v>
      </c>
      <c r="D120" s="37">
        <v>20.3</v>
      </c>
      <c r="E120" s="35">
        <f t="shared" si="13"/>
        <v>1.4710144927536233E-2</v>
      </c>
      <c r="F120" s="36">
        <f t="shared" si="14"/>
        <v>3.8570000000000002E-3</v>
      </c>
      <c r="G120" s="82">
        <f t="shared" si="15"/>
        <v>2931544.951653101</v>
      </c>
      <c r="H120" s="53"/>
      <c r="I120" s="60"/>
    </row>
    <row r="121" spans="1:9" ht="18.75" x14ac:dyDescent="0.3">
      <c r="A121" s="16">
        <v>21</v>
      </c>
      <c r="B121" s="16">
        <v>7</v>
      </c>
      <c r="C121" s="17" t="s">
        <v>54</v>
      </c>
      <c r="D121" s="37">
        <v>12.2</v>
      </c>
      <c r="E121" s="35">
        <f t="shared" si="13"/>
        <v>8.8405797101449267E-3</v>
      </c>
      <c r="F121" s="36">
        <f t="shared" si="14"/>
        <v>2.3179999999999997E-3</v>
      </c>
      <c r="G121" s="82">
        <f t="shared" si="15"/>
        <v>1761815.1926191046</v>
      </c>
      <c r="H121" s="53"/>
      <c r="I121" s="60"/>
    </row>
    <row r="122" spans="1:9" ht="18.75" x14ac:dyDescent="0.3">
      <c r="A122" s="16">
        <v>21</v>
      </c>
      <c r="B122" s="16">
        <v>7</v>
      </c>
      <c r="C122" s="17">
        <v>13</v>
      </c>
      <c r="D122" s="37">
        <v>98.1</v>
      </c>
      <c r="E122" s="35">
        <f t="shared" si="13"/>
        <v>7.1086956521739131E-2</v>
      </c>
      <c r="F122" s="36">
        <f t="shared" si="14"/>
        <v>1.8638999999999999E-2</v>
      </c>
      <c r="G122" s="82">
        <f t="shared" si="15"/>
        <v>14166727.08163395</v>
      </c>
      <c r="H122" s="53"/>
      <c r="I122" s="60"/>
    </row>
    <row r="123" spans="1:9" ht="18.75" x14ac:dyDescent="0.3">
      <c r="A123" s="16">
        <v>21</v>
      </c>
      <c r="B123" s="16">
        <v>7</v>
      </c>
      <c r="C123" s="17" t="s">
        <v>59</v>
      </c>
      <c r="D123" s="37">
        <f>9.8+12.2</f>
        <v>22</v>
      </c>
      <c r="E123" s="35">
        <f t="shared" si="13"/>
        <v>1.5942028985507246E-2</v>
      </c>
      <c r="F123" s="36">
        <f t="shared" si="14"/>
        <v>4.1799999999999997E-3</v>
      </c>
      <c r="G123" s="82">
        <f t="shared" si="15"/>
        <v>3177043.7899688776</v>
      </c>
      <c r="H123" s="53"/>
      <c r="I123" s="60"/>
    </row>
    <row r="124" spans="1:9" ht="18.75" x14ac:dyDescent="0.3">
      <c r="A124" s="16">
        <v>21</v>
      </c>
      <c r="B124" s="16">
        <v>7</v>
      </c>
      <c r="C124" s="17" t="s">
        <v>37</v>
      </c>
      <c r="D124" s="17">
        <v>40.799999999999997</v>
      </c>
      <c r="E124" s="35">
        <f t="shared" si="13"/>
        <v>2.9565217391304344E-2</v>
      </c>
      <c r="F124" s="36">
        <f t="shared" si="14"/>
        <v>7.7519999999999985E-3</v>
      </c>
      <c r="G124" s="82">
        <f t="shared" si="15"/>
        <v>5891972.1195786446</v>
      </c>
      <c r="H124" s="53"/>
      <c r="I124" s="60"/>
    </row>
    <row r="125" spans="1:9" ht="18.75" x14ac:dyDescent="0.3">
      <c r="A125" s="16">
        <v>21</v>
      </c>
      <c r="B125" s="16">
        <v>7</v>
      </c>
      <c r="C125" s="17" t="s">
        <v>60</v>
      </c>
      <c r="D125" s="17">
        <v>14.2</v>
      </c>
      <c r="E125" s="35">
        <f t="shared" si="13"/>
        <v>1.0289855072463768E-2</v>
      </c>
      <c r="F125" s="36">
        <f t="shared" si="14"/>
        <v>2.6979999999999999E-3</v>
      </c>
      <c r="G125" s="82">
        <f t="shared" si="15"/>
        <v>2050637.3553435481</v>
      </c>
      <c r="H125" s="53"/>
      <c r="I125" s="60"/>
    </row>
    <row r="126" spans="1:9" ht="18.75" x14ac:dyDescent="0.3">
      <c r="A126" s="16">
        <v>21</v>
      </c>
      <c r="B126" s="16">
        <v>7</v>
      </c>
      <c r="C126" s="17" t="s">
        <v>40</v>
      </c>
      <c r="D126" s="37">
        <v>9.9</v>
      </c>
      <c r="E126" s="35">
        <f t="shared" si="13"/>
        <v>7.1739130434782614E-3</v>
      </c>
      <c r="F126" s="36">
        <f t="shared" si="14"/>
        <v>1.8810000000000001E-3</v>
      </c>
      <c r="G126" s="82">
        <f t="shared" si="15"/>
        <v>1429669.7054859949</v>
      </c>
      <c r="H126" s="53"/>
      <c r="I126" s="60"/>
    </row>
    <row r="127" spans="1:9" ht="18.75" x14ac:dyDescent="0.3">
      <c r="A127" s="16">
        <v>21</v>
      </c>
      <c r="B127" s="16">
        <v>7</v>
      </c>
      <c r="C127" s="17">
        <v>16</v>
      </c>
      <c r="D127" s="37">
        <v>75.400000000000006</v>
      </c>
      <c r="E127" s="35">
        <f t="shared" si="13"/>
        <v>5.4637681159420297E-2</v>
      </c>
      <c r="F127" s="36">
        <f t="shared" si="14"/>
        <v>1.4326000000000002E-2</v>
      </c>
      <c r="G127" s="82">
        <f t="shared" si="15"/>
        <v>10888595.534711517</v>
      </c>
      <c r="H127" s="53"/>
      <c r="I127" s="60"/>
    </row>
    <row r="128" spans="1:9" s="14" customFormat="1" ht="18.75" x14ac:dyDescent="0.3">
      <c r="A128" s="71" t="s">
        <v>68</v>
      </c>
      <c r="B128" s="71"/>
      <c r="C128" s="71"/>
      <c r="D128" s="71"/>
      <c r="E128" s="12">
        <v>1609</v>
      </c>
      <c r="F128" s="13">
        <v>0.38540000000000002</v>
      </c>
      <c r="G128" s="68">
        <f t="shared" si="15"/>
        <v>292926477.66842234</v>
      </c>
      <c r="H128" s="54"/>
      <c r="I128" s="61"/>
    </row>
    <row r="129" spans="1:9" ht="18.75" x14ac:dyDescent="0.3">
      <c r="A129" s="16">
        <v>21</v>
      </c>
      <c r="B129" s="16">
        <v>8</v>
      </c>
      <c r="C129" s="17">
        <v>1</v>
      </c>
      <c r="D129" s="38">
        <f>21.57+50.33</f>
        <v>71.900000000000006</v>
      </c>
      <c r="E129" s="39">
        <f>D129/$E$128</f>
        <v>4.4686140459912996E-2</v>
      </c>
      <c r="F129" s="40">
        <f>E129*$F$128</f>
        <v>1.722203853325047E-2</v>
      </c>
      <c r="G129" s="82">
        <f t="shared" si="15"/>
        <v>13089753.72551869</v>
      </c>
      <c r="H129" s="53"/>
      <c r="I129" s="60"/>
    </row>
    <row r="130" spans="1:9" ht="18.75" x14ac:dyDescent="0.3">
      <c r="A130" s="16">
        <v>21</v>
      </c>
      <c r="B130" s="16">
        <v>8</v>
      </c>
      <c r="C130" s="17">
        <v>2</v>
      </c>
      <c r="D130" s="38">
        <v>34.799999999999997</v>
      </c>
      <c r="E130" s="39">
        <f t="shared" ref="E130:E161" si="16">D130/$E$128</f>
        <v>2.1628340584213795E-2</v>
      </c>
      <c r="F130" s="40">
        <f t="shared" ref="F130:F161" si="17">E130*$F$128</f>
        <v>8.3355624611559966E-3</v>
      </c>
      <c r="G130" s="82">
        <f t="shared" si="15"/>
        <v>6335513.6251467345</v>
      </c>
      <c r="H130" s="53"/>
      <c r="I130" s="60"/>
    </row>
    <row r="131" spans="1:9" ht="18.75" x14ac:dyDescent="0.3">
      <c r="A131" s="16">
        <v>21</v>
      </c>
      <c r="B131" s="16">
        <v>8</v>
      </c>
      <c r="C131" s="17">
        <v>3</v>
      </c>
      <c r="D131" s="38">
        <v>53.4</v>
      </c>
      <c r="E131" s="39">
        <f t="shared" si="16"/>
        <v>3.3188315724052203E-2</v>
      </c>
      <c r="F131" s="40">
        <f t="shared" si="17"/>
        <v>1.2790776880049719E-2</v>
      </c>
      <c r="G131" s="82">
        <f t="shared" si="15"/>
        <v>9721736.4247941282</v>
      </c>
      <c r="H131" s="53"/>
      <c r="I131" s="60"/>
    </row>
    <row r="132" spans="1:9" ht="18.75" x14ac:dyDescent="0.3">
      <c r="A132" s="16">
        <v>21</v>
      </c>
      <c r="B132" s="16">
        <v>8</v>
      </c>
      <c r="C132" s="17">
        <v>4</v>
      </c>
      <c r="D132" s="38">
        <v>71.7</v>
      </c>
      <c r="E132" s="39">
        <f t="shared" si="16"/>
        <v>4.4561839651957737E-2</v>
      </c>
      <c r="F132" s="40">
        <f t="shared" si="17"/>
        <v>1.7174133001864513E-2</v>
      </c>
      <c r="G132" s="82">
        <f t="shared" si="15"/>
        <v>13053342.727673016</v>
      </c>
      <c r="H132" s="53"/>
      <c r="I132" s="60"/>
    </row>
    <row r="133" spans="1:9" ht="18.75" x14ac:dyDescent="0.3">
      <c r="A133" s="16">
        <v>21</v>
      </c>
      <c r="B133" s="16">
        <v>8</v>
      </c>
      <c r="C133" s="17">
        <v>5</v>
      </c>
      <c r="D133" s="38">
        <v>35.200000000000003</v>
      </c>
      <c r="E133" s="39">
        <f t="shared" si="16"/>
        <v>2.1876942200124302E-2</v>
      </c>
      <c r="F133" s="40">
        <f t="shared" si="17"/>
        <v>8.431373523927907E-3</v>
      </c>
      <c r="G133" s="82">
        <f t="shared" si="15"/>
        <v>6408335.6208380787</v>
      </c>
      <c r="H133" s="53"/>
      <c r="I133" s="60"/>
    </row>
    <row r="134" spans="1:9" ht="18.75" x14ac:dyDescent="0.3">
      <c r="A134" s="16">
        <v>21</v>
      </c>
      <c r="B134" s="16">
        <v>8</v>
      </c>
      <c r="C134" s="17">
        <v>6</v>
      </c>
      <c r="D134" s="38">
        <f>17.77*3</f>
        <v>53.31</v>
      </c>
      <c r="E134" s="39">
        <f t="shared" si="16"/>
        <v>3.3132380360472342E-2</v>
      </c>
      <c r="F134" s="40">
        <f t="shared" si="17"/>
        <v>1.2769219390926042E-2</v>
      </c>
      <c r="G134" s="82">
        <f t="shared" si="15"/>
        <v>9705351.475763578</v>
      </c>
      <c r="H134" s="53"/>
      <c r="I134" s="60"/>
    </row>
    <row r="135" spans="1:9" ht="18.75" x14ac:dyDescent="0.3">
      <c r="A135" s="16">
        <v>21</v>
      </c>
      <c r="B135" s="16">
        <v>8</v>
      </c>
      <c r="C135" s="17">
        <v>7</v>
      </c>
      <c r="D135" s="38">
        <v>23.8</v>
      </c>
      <c r="E135" s="39">
        <f t="shared" si="16"/>
        <v>1.4791796146674955E-2</v>
      </c>
      <c r="F135" s="40">
        <f t="shared" si="17"/>
        <v>5.7007582349285274E-3</v>
      </c>
      <c r="G135" s="82">
        <f t="shared" si="15"/>
        <v>4332908.7436348367</v>
      </c>
      <c r="H135" s="53"/>
      <c r="I135" s="60"/>
    </row>
    <row r="136" spans="1:9" ht="18.75" x14ac:dyDescent="0.3">
      <c r="A136" s="16">
        <v>21</v>
      </c>
      <c r="B136" s="16">
        <v>8</v>
      </c>
      <c r="C136" s="17">
        <v>7</v>
      </c>
      <c r="D136" s="38">
        <v>47.6</v>
      </c>
      <c r="E136" s="39">
        <f t="shared" si="16"/>
        <v>2.9583592293349909E-2</v>
      </c>
      <c r="F136" s="40">
        <f t="shared" si="17"/>
        <v>1.1401516469857055E-2</v>
      </c>
      <c r="G136" s="82">
        <f t="shared" si="15"/>
        <v>8665817.4872696735</v>
      </c>
      <c r="H136" s="53"/>
      <c r="I136" s="60"/>
    </row>
    <row r="137" spans="1:9" ht="18.75" x14ac:dyDescent="0.3">
      <c r="A137" s="16">
        <v>21</v>
      </c>
      <c r="B137" s="16">
        <v>8</v>
      </c>
      <c r="C137" s="17">
        <v>8</v>
      </c>
      <c r="D137" s="38">
        <f>17.45*2</f>
        <v>34.9</v>
      </c>
      <c r="E137" s="39">
        <f t="shared" si="16"/>
        <v>2.1690490988191421E-2</v>
      </c>
      <c r="F137" s="40">
        <f t="shared" si="17"/>
        <v>8.3595152268489733E-3</v>
      </c>
      <c r="G137" s="82">
        <f t="shared" si="15"/>
        <v>6353719.1240695706</v>
      </c>
      <c r="H137" s="53"/>
      <c r="I137" s="60"/>
    </row>
    <row r="138" spans="1:9" ht="18.75" x14ac:dyDescent="0.3">
      <c r="A138" s="16">
        <v>21</v>
      </c>
      <c r="B138" s="16">
        <v>8</v>
      </c>
      <c r="C138" s="17">
        <v>9</v>
      </c>
      <c r="D138" s="38">
        <f>13.38*4</f>
        <v>53.52</v>
      </c>
      <c r="E138" s="39">
        <f t="shared" si="16"/>
        <v>3.326289620882536E-2</v>
      </c>
      <c r="F138" s="40">
        <f t="shared" si="17"/>
        <v>1.2819520198881294E-2</v>
      </c>
      <c r="G138" s="82">
        <f t="shared" si="15"/>
        <v>9743583.0235015322</v>
      </c>
      <c r="H138" s="53"/>
      <c r="I138" s="60"/>
    </row>
    <row r="139" spans="1:9" ht="18.75" x14ac:dyDescent="0.3">
      <c r="A139" s="16">
        <v>21</v>
      </c>
      <c r="B139" s="16">
        <v>8</v>
      </c>
      <c r="C139" s="17">
        <v>10</v>
      </c>
      <c r="D139" s="87">
        <f>17.95*4</f>
        <v>71.8</v>
      </c>
      <c r="E139" s="39">
        <f t="shared" si="16"/>
        <v>4.4623990055935363E-2</v>
      </c>
      <c r="F139" s="40">
        <f t="shared" si="17"/>
        <v>1.7198085767557488E-2</v>
      </c>
      <c r="G139" s="82">
        <f t="shared" si="15"/>
        <v>13071548.226595851</v>
      </c>
      <c r="H139" s="53"/>
      <c r="I139" s="60"/>
    </row>
    <row r="140" spans="1:9" ht="18.75" x14ac:dyDescent="0.3">
      <c r="A140" s="16">
        <v>21</v>
      </c>
      <c r="B140" s="16">
        <v>8</v>
      </c>
      <c r="C140" s="17">
        <v>11</v>
      </c>
      <c r="D140" s="38">
        <v>34.700000000000003</v>
      </c>
      <c r="E140" s="39">
        <f t="shared" si="16"/>
        <v>2.1566190180236172E-2</v>
      </c>
      <c r="F140" s="40">
        <f t="shared" si="17"/>
        <v>8.3116096954630216E-3</v>
      </c>
      <c r="G140" s="82">
        <f t="shared" si="15"/>
        <v>6317308.1262239013</v>
      </c>
      <c r="H140" s="53"/>
      <c r="I140" s="60"/>
    </row>
    <row r="141" spans="1:9" ht="18.75" x14ac:dyDescent="0.3">
      <c r="A141" s="16">
        <v>21</v>
      </c>
      <c r="B141" s="16">
        <v>8</v>
      </c>
      <c r="C141" s="17">
        <v>12</v>
      </c>
      <c r="D141" s="38">
        <v>26.85</v>
      </c>
      <c r="E141" s="39">
        <f t="shared" si="16"/>
        <v>1.6687383467992544E-2</v>
      </c>
      <c r="F141" s="40">
        <f t="shared" si="17"/>
        <v>6.4313175885643272E-3</v>
      </c>
      <c r="G141" s="82">
        <f t="shared" si="15"/>
        <v>4888176.4607813191</v>
      </c>
      <c r="H141" s="53"/>
      <c r="I141" s="60"/>
    </row>
    <row r="142" spans="1:9" ht="18.75" x14ac:dyDescent="0.3">
      <c r="A142" s="16">
        <v>21</v>
      </c>
      <c r="B142" s="16">
        <v>8</v>
      </c>
      <c r="C142" s="17">
        <v>12</v>
      </c>
      <c r="D142" s="38">
        <v>26.85</v>
      </c>
      <c r="E142" s="39">
        <f t="shared" si="16"/>
        <v>1.6687383467992544E-2</v>
      </c>
      <c r="F142" s="40">
        <f t="shared" si="17"/>
        <v>6.4313175885643272E-3</v>
      </c>
      <c r="G142" s="82">
        <f t="shared" si="15"/>
        <v>4888176.4607813191</v>
      </c>
      <c r="H142" s="53"/>
      <c r="I142" s="60"/>
    </row>
    <row r="143" spans="1:9" ht="18.75" x14ac:dyDescent="0.3">
      <c r="A143" s="16">
        <v>21</v>
      </c>
      <c r="B143" s="16">
        <v>8</v>
      </c>
      <c r="C143" s="17">
        <v>13</v>
      </c>
      <c r="D143" s="38">
        <f>71.8</f>
        <v>71.8</v>
      </c>
      <c r="E143" s="39">
        <f t="shared" si="16"/>
        <v>4.4623990055935363E-2</v>
      </c>
      <c r="F143" s="40">
        <f t="shared" si="17"/>
        <v>1.7198085767557488E-2</v>
      </c>
      <c r="G143" s="82">
        <f t="shared" si="15"/>
        <v>13071548.226595851</v>
      </c>
      <c r="H143" s="53"/>
      <c r="I143" s="60"/>
    </row>
    <row r="144" spans="1:9" ht="18.75" x14ac:dyDescent="0.3">
      <c r="A144" s="16">
        <v>21</v>
      </c>
      <c r="B144" s="16">
        <v>8</v>
      </c>
      <c r="C144" s="17">
        <v>14</v>
      </c>
      <c r="D144" s="38">
        <v>34.5</v>
      </c>
      <c r="E144" s="39">
        <f t="shared" si="16"/>
        <v>2.144188937228092E-2</v>
      </c>
      <c r="F144" s="40">
        <f t="shared" si="17"/>
        <v>8.2637041640770664E-3</v>
      </c>
      <c r="G144" s="82">
        <f t="shared" si="15"/>
        <v>6280897.1283782292</v>
      </c>
      <c r="H144" s="53"/>
      <c r="I144" s="60"/>
    </row>
    <row r="145" spans="1:9" ht="18.75" x14ac:dyDescent="0.3">
      <c r="A145" s="16">
        <v>21</v>
      </c>
      <c r="B145" s="16">
        <v>8</v>
      </c>
      <c r="C145" s="17">
        <v>15</v>
      </c>
      <c r="D145" s="38">
        <v>53.1</v>
      </c>
      <c r="E145" s="39">
        <f t="shared" si="16"/>
        <v>3.3001864512119332E-2</v>
      </c>
      <c r="F145" s="40">
        <f t="shared" si="17"/>
        <v>1.2718918582970791E-2</v>
      </c>
      <c r="G145" s="82">
        <f t="shared" si="15"/>
        <v>9667119.9280256238</v>
      </c>
      <c r="H145" s="53"/>
      <c r="I145" s="60"/>
    </row>
    <row r="146" spans="1:9" ht="18.75" x14ac:dyDescent="0.3">
      <c r="A146" s="16">
        <v>21</v>
      </c>
      <c r="B146" s="16">
        <v>8</v>
      </c>
      <c r="C146" s="17">
        <v>16</v>
      </c>
      <c r="D146" s="38">
        <f>27.2*2</f>
        <v>54.4</v>
      </c>
      <c r="E146" s="39">
        <f t="shared" si="16"/>
        <v>3.3809819763828464E-2</v>
      </c>
      <c r="F146" s="40">
        <f t="shared" si="17"/>
        <v>1.303030453697949E-2</v>
      </c>
      <c r="G146" s="82">
        <f t="shared" si="15"/>
        <v>9903791.4140224829</v>
      </c>
      <c r="H146" s="53"/>
      <c r="I146" s="60"/>
    </row>
    <row r="147" spans="1:9" ht="18.75" x14ac:dyDescent="0.3">
      <c r="A147" s="16">
        <v>21</v>
      </c>
      <c r="B147" s="16">
        <v>8</v>
      </c>
      <c r="C147" s="17">
        <v>17</v>
      </c>
      <c r="D147" s="38">
        <v>34.700000000000003</v>
      </c>
      <c r="E147" s="39">
        <f t="shared" si="16"/>
        <v>2.1566190180236172E-2</v>
      </c>
      <c r="F147" s="40">
        <f t="shared" si="17"/>
        <v>8.3116096954630216E-3</v>
      </c>
      <c r="G147" s="82">
        <f t="shared" si="15"/>
        <v>6317308.1262239013</v>
      </c>
      <c r="H147" s="53"/>
      <c r="I147" s="60"/>
    </row>
    <row r="148" spans="1:9" ht="18.75" x14ac:dyDescent="0.3">
      <c r="A148" s="16">
        <v>21</v>
      </c>
      <c r="B148" s="16">
        <v>8</v>
      </c>
      <c r="C148" s="17">
        <v>18</v>
      </c>
      <c r="D148" s="38">
        <v>72.599999999999994</v>
      </c>
      <c r="E148" s="39">
        <f t="shared" si="16"/>
        <v>4.5121193287756364E-2</v>
      </c>
      <c r="F148" s="40">
        <f t="shared" si="17"/>
        <v>1.7389707893101302E-2</v>
      </c>
      <c r="G148" s="82">
        <f t="shared" si="15"/>
        <v>13217192.217978533</v>
      </c>
      <c r="H148" s="53"/>
      <c r="I148" s="60"/>
    </row>
    <row r="149" spans="1:9" ht="18.75" x14ac:dyDescent="0.3">
      <c r="A149" s="16">
        <v>21</v>
      </c>
      <c r="B149" s="16">
        <v>8</v>
      </c>
      <c r="C149" s="17">
        <v>19</v>
      </c>
      <c r="D149" s="38">
        <v>54.4</v>
      </c>
      <c r="E149" s="39">
        <f t="shared" si="16"/>
        <v>3.3809819763828464E-2</v>
      </c>
      <c r="F149" s="40">
        <f t="shared" si="17"/>
        <v>1.303030453697949E-2</v>
      </c>
      <c r="G149" s="82">
        <f t="shared" si="15"/>
        <v>9903791.4140224829</v>
      </c>
      <c r="H149" s="53"/>
      <c r="I149" s="60"/>
    </row>
    <row r="150" spans="1:9" ht="18.75" x14ac:dyDescent="0.3">
      <c r="A150" s="16">
        <v>21</v>
      </c>
      <c r="B150" s="16">
        <v>8</v>
      </c>
      <c r="C150" s="17">
        <v>20</v>
      </c>
      <c r="D150" s="38">
        <v>34.799999999999997</v>
      </c>
      <c r="E150" s="39">
        <f t="shared" si="16"/>
        <v>2.1628340584213795E-2</v>
      </c>
      <c r="F150" s="40">
        <f t="shared" si="17"/>
        <v>8.3355624611559966E-3</v>
      </c>
      <c r="G150" s="82">
        <f t="shared" si="15"/>
        <v>6335513.6251467345</v>
      </c>
      <c r="H150" s="53"/>
      <c r="I150" s="60"/>
    </row>
    <row r="151" spans="1:9" ht="18.75" x14ac:dyDescent="0.3">
      <c r="A151" s="16">
        <v>21</v>
      </c>
      <c r="B151" s="16">
        <v>8</v>
      </c>
      <c r="C151" s="17">
        <v>21</v>
      </c>
      <c r="D151" s="38">
        <v>72</v>
      </c>
      <c r="E151" s="39">
        <f t="shared" si="16"/>
        <v>4.4748290863890615E-2</v>
      </c>
      <c r="F151" s="40">
        <f t="shared" si="17"/>
        <v>1.7245991298943445E-2</v>
      </c>
      <c r="G151" s="82">
        <f t="shared" si="15"/>
        <v>13107959.224441523</v>
      </c>
      <c r="H151" s="53"/>
      <c r="I151" s="60"/>
    </row>
    <row r="152" spans="1:9" ht="18.75" x14ac:dyDescent="0.3">
      <c r="A152" s="16">
        <v>21</v>
      </c>
      <c r="B152" s="16">
        <v>8</v>
      </c>
      <c r="C152" s="38">
        <v>22</v>
      </c>
      <c r="D152" s="38">
        <v>55</v>
      </c>
      <c r="E152" s="39">
        <f t="shared" si="16"/>
        <v>3.418272218769422E-2</v>
      </c>
      <c r="F152" s="40">
        <f t="shared" si="17"/>
        <v>1.3174021131137354E-2</v>
      </c>
      <c r="G152" s="82">
        <f t="shared" si="15"/>
        <v>10013024.407559497</v>
      </c>
      <c r="H152" s="53"/>
      <c r="I152" s="60"/>
    </row>
    <row r="153" spans="1:9" ht="18.75" x14ac:dyDescent="0.3">
      <c r="A153" s="16">
        <v>21</v>
      </c>
      <c r="B153" s="16">
        <v>8</v>
      </c>
      <c r="C153" s="38">
        <v>23</v>
      </c>
      <c r="D153" s="38">
        <v>35</v>
      </c>
      <c r="E153" s="39">
        <f t="shared" si="16"/>
        <v>2.175264139216905E-2</v>
      </c>
      <c r="F153" s="40">
        <f t="shared" si="17"/>
        <v>8.3834679925419518E-3</v>
      </c>
      <c r="G153" s="82">
        <f t="shared" si="15"/>
        <v>6371924.6229924066</v>
      </c>
      <c r="H153" s="53"/>
      <c r="I153" s="60"/>
    </row>
    <row r="154" spans="1:9" ht="18.75" x14ac:dyDescent="0.3">
      <c r="A154" s="16">
        <v>21</v>
      </c>
      <c r="B154" s="16">
        <v>8</v>
      </c>
      <c r="C154" s="38">
        <v>24</v>
      </c>
      <c r="D154" s="38">
        <v>71.5</v>
      </c>
      <c r="E154" s="39">
        <f t="shared" si="16"/>
        <v>4.4437538844002485E-2</v>
      </c>
      <c r="F154" s="40">
        <f t="shared" si="17"/>
        <v>1.712622747047856E-2</v>
      </c>
      <c r="G154" s="82">
        <f t="shared" si="15"/>
        <v>13016931.729827346</v>
      </c>
      <c r="H154" s="53"/>
      <c r="I154" s="60"/>
    </row>
    <row r="155" spans="1:9" ht="18.75" x14ac:dyDescent="0.3">
      <c r="A155" s="16">
        <v>21</v>
      </c>
      <c r="B155" s="16">
        <v>8</v>
      </c>
      <c r="C155" s="17" t="s">
        <v>44</v>
      </c>
      <c r="D155" s="88">
        <v>30.270967741935483</v>
      </c>
      <c r="E155" s="39">
        <f t="shared" si="16"/>
        <v>1.8813528739549709E-2</v>
      </c>
      <c r="F155" s="40">
        <f t="shared" si="17"/>
        <v>7.2507339762224584E-3</v>
      </c>
      <c r="G155" s="82">
        <f t="shared" si="15"/>
        <v>5510980.7061899304</v>
      </c>
      <c r="H155" s="53"/>
      <c r="I155" s="60"/>
    </row>
    <row r="156" spans="1:9" ht="18.75" x14ac:dyDescent="0.3">
      <c r="A156" s="16">
        <v>21</v>
      </c>
      <c r="B156" s="16">
        <v>8</v>
      </c>
      <c r="C156" s="17" t="s">
        <v>45</v>
      </c>
      <c r="D156" s="88">
        <v>24.929032258064517</v>
      </c>
      <c r="E156" s="39">
        <f t="shared" si="16"/>
        <v>1.5493494256099761E-2</v>
      </c>
      <c r="F156" s="40">
        <f t="shared" si="17"/>
        <v>5.9711926863008479E-3</v>
      </c>
      <c r="G156" s="82">
        <f t="shared" si="15"/>
        <v>4538454.6992152371</v>
      </c>
      <c r="H156" s="53"/>
      <c r="I156" s="60"/>
    </row>
    <row r="157" spans="1:9" ht="18.75" x14ac:dyDescent="0.3">
      <c r="A157" s="16">
        <v>21</v>
      </c>
      <c r="B157" s="16">
        <v>8</v>
      </c>
      <c r="C157" s="17">
        <v>26</v>
      </c>
      <c r="D157" s="38">
        <v>35.1</v>
      </c>
      <c r="E157" s="39">
        <f t="shared" si="16"/>
        <v>2.1814791796146676E-2</v>
      </c>
      <c r="F157" s="40">
        <f t="shared" si="17"/>
        <v>8.4074207582349302E-3</v>
      </c>
      <c r="G157" s="82">
        <f t="shared" si="15"/>
        <v>6390130.1219152436</v>
      </c>
      <c r="H157" s="53"/>
      <c r="I157" s="60"/>
    </row>
    <row r="158" spans="1:9" ht="18.75" x14ac:dyDescent="0.3">
      <c r="A158" s="16">
        <v>21</v>
      </c>
      <c r="B158" s="16">
        <v>8</v>
      </c>
      <c r="C158" s="17">
        <v>27</v>
      </c>
      <c r="D158" s="38">
        <f>28.72+14.36*3</f>
        <v>71.8</v>
      </c>
      <c r="E158" s="39">
        <f t="shared" si="16"/>
        <v>4.4623990055935363E-2</v>
      </c>
      <c r="F158" s="40">
        <f t="shared" si="17"/>
        <v>1.7198085767557488E-2</v>
      </c>
      <c r="G158" s="82">
        <f t="shared" si="15"/>
        <v>13071548.226595851</v>
      </c>
      <c r="H158" s="53"/>
      <c r="I158" s="60"/>
    </row>
    <row r="159" spans="1:9" ht="18.75" x14ac:dyDescent="0.3">
      <c r="A159" s="16">
        <v>21</v>
      </c>
      <c r="B159" s="16">
        <v>8</v>
      </c>
      <c r="C159" s="17">
        <v>28</v>
      </c>
      <c r="D159" s="38">
        <v>55.5</v>
      </c>
      <c r="E159" s="39">
        <f t="shared" si="16"/>
        <v>3.449347420758235E-2</v>
      </c>
      <c r="F159" s="40">
        <f t="shared" si="17"/>
        <v>1.3293784959602239E-2</v>
      </c>
      <c r="G159" s="82">
        <f t="shared" si="15"/>
        <v>10104051.902173674</v>
      </c>
      <c r="H159" s="53"/>
      <c r="I159" s="60"/>
    </row>
    <row r="160" spans="1:9" ht="18.75" x14ac:dyDescent="0.3">
      <c r="A160" s="16">
        <v>21</v>
      </c>
      <c r="B160" s="16">
        <v>8</v>
      </c>
      <c r="C160" s="17">
        <v>29</v>
      </c>
      <c r="D160" s="38">
        <v>35.4</v>
      </c>
      <c r="E160" s="39">
        <f t="shared" si="16"/>
        <v>2.2001243008079551E-2</v>
      </c>
      <c r="F160" s="40">
        <f t="shared" si="17"/>
        <v>8.4792790553138587E-3</v>
      </c>
      <c r="G160" s="82">
        <f t="shared" si="15"/>
        <v>6444746.6186837479</v>
      </c>
      <c r="H160" s="53"/>
      <c r="I160" s="60"/>
    </row>
    <row r="161" spans="1:9" ht="18.75" x14ac:dyDescent="0.3">
      <c r="A161" s="16">
        <v>21</v>
      </c>
      <c r="B161" s="16">
        <v>8</v>
      </c>
      <c r="C161" s="17">
        <v>30</v>
      </c>
      <c r="D161" s="38">
        <f>23.8*3</f>
        <v>71.400000000000006</v>
      </c>
      <c r="E161" s="39">
        <f t="shared" si="16"/>
        <v>4.4375388440024865E-2</v>
      </c>
      <c r="F161" s="40">
        <f t="shared" si="17"/>
        <v>1.7102274704785585E-2</v>
      </c>
      <c r="G161" s="82">
        <f t="shared" si="15"/>
        <v>12998726.230904512</v>
      </c>
      <c r="H161" s="53"/>
      <c r="I161" s="60"/>
    </row>
    <row r="162" spans="1:9" s="14" customFormat="1" ht="18.75" x14ac:dyDescent="0.3">
      <c r="A162" s="71" t="s">
        <v>67</v>
      </c>
      <c r="B162" s="71"/>
      <c r="C162" s="71"/>
      <c r="D162" s="71"/>
      <c r="E162" s="12">
        <v>1573</v>
      </c>
      <c r="F162" s="13">
        <v>0.27510000000000001</v>
      </c>
      <c r="G162" s="68">
        <f t="shared" si="15"/>
        <v>209092044.64603785</v>
      </c>
      <c r="H162" s="54"/>
      <c r="I162" s="61"/>
    </row>
    <row r="163" spans="1:9" ht="18.75" x14ac:dyDescent="0.3">
      <c r="A163" s="16">
        <v>21</v>
      </c>
      <c r="B163" s="16">
        <v>9</v>
      </c>
      <c r="C163" s="17">
        <v>1</v>
      </c>
      <c r="D163" s="37">
        <f>14.75*2</f>
        <v>29.5</v>
      </c>
      <c r="E163" s="35">
        <f>D163/$E$162</f>
        <v>1.8753973299427844E-2</v>
      </c>
      <c r="F163" s="36">
        <f>E163*$F$162</f>
        <v>5.1592180546725999E-3</v>
      </c>
      <c r="G163" s="82">
        <f t="shared" si="15"/>
        <v>3921306.6224145684</v>
      </c>
      <c r="H163" s="53"/>
      <c r="I163" s="60"/>
    </row>
    <row r="164" spans="1:9" ht="18.75" x14ac:dyDescent="0.3">
      <c r="A164" s="16">
        <v>21</v>
      </c>
      <c r="B164" s="16">
        <v>9</v>
      </c>
      <c r="C164" s="17">
        <v>2</v>
      </c>
      <c r="D164" s="37">
        <v>41.2</v>
      </c>
      <c r="E164" s="35">
        <f t="shared" ref="E164:E199" si="18">D164/$E$162</f>
        <v>2.6191989828353468E-2</v>
      </c>
      <c r="F164" s="36">
        <f t="shared" ref="F164:F199" si="19">E164*$F$162</f>
        <v>7.205416401780039E-3</v>
      </c>
      <c r="G164" s="82">
        <f t="shared" si="15"/>
        <v>5476536.7065586522</v>
      </c>
      <c r="H164" s="53"/>
      <c r="I164" s="60"/>
    </row>
    <row r="165" spans="1:9" ht="18.75" x14ac:dyDescent="0.3">
      <c r="A165" s="16">
        <v>21</v>
      </c>
      <c r="B165" s="16">
        <v>9</v>
      </c>
      <c r="C165" s="17">
        <v>3</v>
      </c>
      <c r="D165" s="37">
        <v>44.4</v>
      </c>
      <c r="E165" s="35">
        <f t="shared" si="18"/>
        <v>2.8226319135410044E-2</v>
      </c>
      <c r="F165" s="36">
        <f t="shared" si="19"/>
        <v>7.7650603941513035E-3</v>
      </c>
      <c r="G165" s="82">
        <f t="shared" si="15"/>
        <v>5901898.7808544701</v>
      </c>
      <c r="H165" s="53"/>
      <c r="I165" s="60"/>
    </row>
    <row r="166" spans="1:9" ht="18.75" x14ac:dyDescent="0.3">
      <c r="A166" s="16">
        <v>21</v>
      </c>
      <c r="B166" s="16">
        <v>9</v>
      </c>
      <c r="C166" s="17">
        <v>4</v>
      </c>
      <c r="D166" s="37">
        <f>21.1*2</f>
        <v>42.2</v>
      </c>
      <c r="E166" s="35">
        <f t="shared" si="18"/>
        <v>2.6827717736808646E-2</v>
      </c>
      <c r="F166" s="36">
        <f t="shared" si="19"/>
        <v>7.3803051493960591E-3</v>
      </c>
      <c r="G166" s="82">
        <f t="shared" si="15"/>
        <v>5609462.3547760956</v>
      </c>
      <c r="H166" s="53"/>
      <c r="I166" s="60"/>
    </row>
    <row r="167" spans="1:9" ht="18.75" x14ac:dyDescent="0.3">
      <c r="A167" s="16">
        <v>21</v>
      </c>
      <c r="B167" s="16">
        <v>9</v>
      </c>
      <c r="C167" s="17">
        <v>5</v>
      </c>
      <c r="D167" s="37">
        <v>29.6</v>
      </c>
      <c r="E167" s="35">
        <f t="shared" si="18"/>
        <v>1.8817546090273363E-2</v>
      </c>
      <c r="F167" s="36">
        <f t="shared" si="19"/>
        <v>5.176706929434202E-3</v>
      </c>
      <c r="G167" s="82">
        <f t="shared" si="15"/>
        <v>3934599.1872363128</v>
      </c>
      <c r="H167" s="53"/>
      <c r="I167" s="60"/>
    </row>
    <row r="168" spans="1:9" ht="18.75" x14ac:dyDescent="0.3">
      <c r="A168" s="16">
        <v>21</v>
      </c>
      <c r="B168" s="16">
        <v>9</v>
      </c>
      <c r="C168" s="17">
        <v>6</v>
      </c>
      <c r="D168" s="37">
        <v>41.3</v>
      </c>
      <c r="E168" s="35">
        <f t="shared" si="18"/>
        <v>2.625556261919898E-2</v>
      </c>
      <c r="F168" s="36">
        <f t="shared" si="19"/>
        <v>7.2229052765416394E-3</v>
      </c>
      <c r="G168" s="82">
        <f t="shared" si="15"/>
        <v>5489829.2713803956</v>
      </c>
      <c r="H168" s="53"/>
      <c r="I168" s="60"/>
    </row>
    <row r="169" spans="1:9" ht="18.75" x14ac:dyDescent="0.3">
      <c r="A169" s="16">
        <v>21</v>
      </c>
      <c r="B169" s="16">
        <v>9</v>
      </c>
      <c r="C169" s="17">
        <v>7</v>
      </c>
      <c r="D169" s="37">
        <v>44.1</v>
      </c>
      <c r="E169" s="35">
        <f t="shared" si="18"/>
        <v>2.8035600762873491E-2</v>
      </c>
      <c r="F169" s="36">
        <f t="shared" si="19"/>
        <v>7.712593769866498E-3</v>
      </c>
      <c r="G169" s="82">
        <f t="shared" si="15"/>
        <v>5862021.0863892371</v>
      </c>
      <c r="H169" s="53"/>
      <c r="I169" s="60"/>
    </row>
    <row r="170" spans="1:9" ht="18.75" x14ac:dyDescent="0.3">
      <c r="A170" s="16">
        <v>21</v>
      </c>
      <c r="B170" s="16">
        <v>9</v>
      </c>
      <c r="C170" s="17">
        <v>8</v>
      </c>
      <c r="D170" s="37">
        <v>42.9</v>
      </c>
      <c r="E170" s="35">
        <f t="shared" si="18"/>
        <v>2.7272727272727271E-2</v>
      </c>
      <c r="F170" s="36">
        <f t="shared" si="19"/>
        <v>7.5027272727272729E-3</v>
      </c>
      <c r="G170" s="82">
        <f t="shared" si="15"/>
        <v>5702510.308528305</v>
      </c>
      <c r="H170" s="53"/>
      <c r="I170" s="60"/>
    </row>
    <row r="171" spans="1:9" ht="18.75" x14ac:dyDescent="0.3">
      <c r="A171" s="16">
        <v>21</v>
      </c>
      <c r="B171" s="16">
        <v>9</v>
      </c>
      <c r="C171" s="17">
        <v>9</v>
      </c>
      <c r="D171" s="37">
        <v>29.8</v>
      </c>
      <c r="E171" s="35">
        <f t="shared" si="18"/>
        <v>1.89446916719644E-2</v>
      </c>
      <c r="F171" s="36">
        <f t="shared" si="19"/>
        <v>5.2116846789574071E-3</v>
      </c>
      <c r="G171" s="82">
        <f t="shared" si="15"/>
        <v>3961184.3168798024</v>
      </c>
      <c r="H171" s="53"/>
      <c r="I171" s="60"/>
    </row>
    <row r="172" spans="1:9" ht="18.75" x14ac:dyDescent="0.3">
      <c r="A172" s="16">
        <v>21</v>
      </c>
      <c r="B172" s="16">
        <v>9</v>
      </c>
      <c r="C172" s="17">
        <v>10</v>
      </c>
      <c r="D172" s="37">
        <v>41.3</v>
      </c>
      <c r="E172" s="35">
        <f t="shared" si="18"/>
        <v>2.625556261919898E-2</v>
      </c>
      <c r="F172" s="36">
        <f t="shared" si="19"/>
        <v>7.2229052765416394E-3</v>
      </c>
      <c r="G172" s="82">
        <f t="shared" ref="G172:G235" si="20">F172*$H$2</f>
        <v>5489829.2713803956</v>
      </c>
      <c r="H172" s="53"/>
      <c r="I172" s="60"/>
    </row>
    <row r="173" spans="1:9" ht="18.75" x14ac:dyDescent="0.3">
      <c r="A173" s="16">
        <v>21</v>
      </c>
      <c r="B173" s="16">
        <v>9</v>
      </c>
      <c r="C173" s="17">
        <v>11</v>
      </c>
      <c r="D173" s="37">
        <v>44.4</v>
      </c>
      <c r="E173" s="35">
        <f t="shared" si="18"/>
        <v>2.8226319135410044E-2</v>
      </c>
      <c r="F173" s="36">
        <f t="shared" si="19"/>
        <v>7.7650603941513035E-3</v>
      </c>
      <c r="G173" s="82">
        <f t="shared" si="20"/>
        <v>5901898.7808544701</v>
      </c>
      <c r="H173" s="53"/>
      <c r="I173" s="60"/>
    </row>
    <row r="174" spans="1:9" ht="18.75" x14ac:dyDescent="0.3">
      <c r="A174" s="16">
        <v>21</v>
      </c>
      <c r="B174" s="16">
        <v>9</v>
      </c>
      <c r="C174" s="17">
        <v>12</v>
      </c>
      <c r="D174" s="37">
        <v>4.25</v>
      </c>
      <c r="E174" s="35">
        <f t="shared" si="18"/>
        <v>2.7018436109345202E-3</v>
      </c>
      <c r="F174" s="36">
        <f t="shared" si="19"/>
        <v>7.4327717736808656E-4</v>
      </c>
      <c r="G174" s="82">
        <f t="shared" si="20"/>
        <v>564934.00492413284</v>
      </c>
      <c r="H174" s="53"/>
      <c r="I174" s="60"/>
    </row>
    <row r="175" spans="1:9" ht="18.75" x14ac:dyDescent="0.3">
      <c r="A175" s="16">
        <v>21</v>
      </c>
      <c r="B175" s="16">
        <v>9</v>
      </c>
      <c r="C175" s="17">
        <v>12</v>
      </c>
      <c r="D175" s="37">
        <v>38.25</v>
      </c>
      <c r="E175" s="35">
        <f t="shared" si="18"/>
        <v>2.4316592498410679E-2</v>
      </c>
      <c r="F175" s="36">
        <f t="shared" si="19"/>
        <v>6.6894945963127776E-3</v>
      </c>
      <c r="G175" s="82">
        <f t="shared" si="20"/>
        <v>5084406.0443171943</v>
      </c>
      <c r="H175" s="53"/>
      <c r="I175" s="60"/>
    </row>
    <row r="176" spans="1:9" ht="18.75" x14ac:dyDescent="0.3">
      <c r="A176" s="16">
        <v>21</v>
      </c>
      <c r="B176" s="16">
        <v>9</v>
      </c>
      <c r="C176" s="17">
        <v>13</v>
      </c>
      <c r="D176" s="37">
        <v>29.3</v>
      </c>
      <c r="E176" s="35">
        <f t="shared" si="18"/>
        <v>1.862682771773681E-2</v>
      </c>
      <c r="F176" s="36">
        <f t="shared" si="19"/>
        <v>5.1242403051493966E-3</v>
      </c>
      <c r="G176" s="82">
        <f t="shared" si="20"/>
        <v>3894721.4927710807</v>
      </c>
      <c r="H176" s="53"/>
      <c r="I176" s="60"/>
    </row>
    <row r="177" spans="1:9" ht="18.75" x14ac:dyDescent="0.3">
      <c r="A177" s="16">
        <v>21</v>
      </c>
      <c r="B177" s="16">
        <v>9</v>
      </c>
      <c r="C177" s="17">
        <v>14</v>
      </c>
      <c r="D177" s="37">
        <v>41.4</v>
      </c>
      <c r="E177" s="35">
        <f t="shared" si="18"/>
        <v>2.6319135410044499E-2</v>
      </c>
      <c r="F177" s="36">
        <f t="shared" si="19"/>
        <v>7.2403941513032423E-3</v>
      </c>
      <c r="G177" s="82">
        <f t="shared" si="20"/>
        <v>5503121.8362021409</v>
      </c>
      <c r="H177" s="53"/>
      <c r="I177" s="60"/>
    </row>
    <row r="178" spans="1:9" ht="18.75" x14ac:dyDescent="0.3">
      <c r="A178" s="16">
        <v>21</v>
      </c>
      <c r="B178" s="16">
        <v>9</v>
      </c>
      <c r="C178" s="17">
        <v>15</v>
      </c>
      <c r="D178" s="37">
        <v>44.8</v>
      </c>
      <c r="E178" s="35">
        <f t="shared" si="18"/>
        <v>2.8480610298792116E-2</v>
      </c>
      <c r="F178" s="36">
        <f t="shared" si="19"/>
        <v>7.835015893197711E-3</v>
      </c>
      <c r="G178" s="82">
        <f t="shared" si="20"/>
        <v>5955069.0401414465</v>
      </c>
      <c r="H178" s="53"/>
      <c r="I178" s="60"/>
    </row>
    <row r="179" spans="1:9" ht="18.75" x14ac:dyDescent="0.3">
      <c r="A179" s="16">
        <v>21</v>
      </c>
      <c r="B179" s="16">
        <v>9</v>
      </c>
      <c r="C179" s="17">
        <v>16</v>
      </c>
      <c r="D179" s="37">
        <v>42.9</v>
      </c>
      <c r="E179" s="35">
        <f t="shared" si="18"/>
        <v>2.7272727272727271E-2</v>
      </c>
      <c r="F179" s="36">
        <f t="shared" si="19"/>
        <v>7.5027272727272729E-3</v>
      </c>
      <c r="G179" s="82">
        <f t="shared" si="20"/>
        <v>5702510.308528305</v>
      </c>
      <c r="H179" s="53"/>
      <c r="I179" s="60"/>
    </row>
    <row r="180" spans="1:9" ht="18.75" x14ac:dyDescent="0.3">
      <c r="A180" s="16">
        <v>21</v>
      </c>
      <c r="B180" s="16">
        <v>9</v>
      </c>
      <c r="C180" s="17">
        <v>17</v>
      </c>
      <c r="D180" s="37">
        <v>29.3</v>
      </c>
      <c r="E180" s="35">
        <f t="shared" si="18"/>
        <v>1.862682771773681E-2</v>
      </c>
      <c r="F180" s="36">
        <f t="shared" si="19"/>
        <v>5.1242403051493966E-3</v>
      </c>
      <c r="G180" s="82">
        <f t="shared" si="20"/>
        <v>3894721.4927710807</v>
      </c>
      <c r="H180" s="53"/>
      <c r="I180" s="60"/>
    </row>
    <row r="181" spans="1:9" ht="18.75" x14ac:dyDescent="0.3">
      <c r="A181" s="16">
        <v>21</v>
      </c>
      <c r="B181" s="16">
        <v>9</v>
      </c>
      <c r="C181" s="17">
        <v>18</v>
      </c>
      <c r="D181" s="37">
        <v>41.4</v>
      </c>
      <c r="E181" s="35">
        <f t="shared" si="18"/>
        <v>2.6319135410044499E-2</v>
      </c>
      <c r="F181" s="36">
        <f t="shared" si="19"/>
        <v>7.2403941513032423E-3</v>
      </c>
      <c r="G181" s="82">
        <f t="shared" si="20"/>
        <v>5503121.8362021409</v>
      </c>
      <c r="H181" s="53"/>
      <c r="I181" s="60"/>
    </row>
    <row r="182" spans="1:9" ht="18.75" x14ac:dyDescent="0.3">
      <c r="A182" s="16">
        <v>21</v>
      </c>
      <c r="B182" s="16">
        <v>9</v>
      </c>
      <c r="C182" s="17">
        <v>20</v>
      </c>
      <c r="D182" s="37">
        <v>42.5</v>
      </c>
      <c r="E182" s="35">
        <f t="shared" si="18"/>
        <v>2.7018436109345199E-2</v>
      </c>
      <c r="F182" s="36">
        <f t="shared" si="19"/>
        <v>7.4327717736808645E-3</v>
      </c>
      <c r="G182" s="82">
        <f t="shared" si="20"/>
        <v>5649340.0492413277</v>
      </c>
      <c r="H182" s="53"/>
      <c r="I182" s="60"/>
    </row>
    <row r="183" spans="1:9" ht="18.75" x14ac:dyDescent="0.3">
      <c r="A183" s="16">
        <v>21</v>
      </c>
      <c r="B183" s="16">
        <v>9</v>
      </c>
      <c r="C183" s="17">
        <v>21</v>
      </c>
      <c r="D183" s="37">
        <f>27.5333333333333+13.7666666666667</f>
        <v>41.3</v>
      </c>
      <c r="E183" s="35">
        <f t="shared" si="18"/>
        <v>2.625556261919898E-2</v>
      </c>
      <c r="F183" s="36">
        <f t="shared" si="19"/>
        <v>7.2229052765416394E-3</v>
      </c>
      <c r="G183" s="82">
        <f t="shared" si="20"/>
        <v>5489829.2713803956</v>
      </c>
      <c r="H183" s="53"/>
      <c r="I183" s="60"/>
    </row>
    <row r="184" spans="1:9" ht="18.75" x14ac:dyDescent="0.3">
      <c r="A184" s="16">
        <v>21</v>
      </c>
      <c r="B184" s="16">
        <v>9</v>
      </c>
      <c r="C184" s="17">
        <v>22</v>
      </c>
      <c r="D184" s="37">
        <v>43.5</v>
      </c>
      <c r="E184" s="35">
        <f t="shared" si="18"/>
        <v>2.7654164017800381E-2</v>
      </c>
      <c r="F184" s="36">
        <f t="shared" si="19"/>
        <v>7.6076605212968855E-3</v>
      </c>
      <c r="G184" s="82">
        <f t="shared" si="20"/>
        <v>5782265.6974587711</v>
      </c>
      <c r="H184" s="53"/>
      <c r="I184" s="60"/>
    </row>
    <row r="185" spans="1:9" ht="18.75" x14ac:dyDescent="0.3">
      <c r="A185" s="16">
        <v>21</v>
      </c>
      <c r="B185" s="16">
        <v>9</v>
      </c>
      <c r="C185" s="17">
        <v>23</v>
      </c>
      <c r="D185" s="37">
        <v>40.6</v>
      </c>
      <c r="E185" s="35">
        <f t="shared" si="18"/>
        <v>2.5810553083280358E-2</v>
      </c>
      <c r="F185" s="36">
        <f t="shared" si="19"/>
        <v>7.1004831532104264E-3</v>
      </c>
      <c r="G185" s="82">
        <f t="shared" si="20"/>
        <v>5396781.3176281862</v>
      </c>
      <c r="H185" s="53"/>
      <c r="I185" s="60"/>
    </row>
    <row r="186" spans="1:9" ht="18.75" x14ac:dyDescent="0.3">
      <c r="A186" s="16">
        <v>21</v>
      </c>
      <c r="B186" s="16">
        <v>9</v>
      </c>
      <c r="C186" s="17">
        <v>25</v>
      </c>
      <c r="D186" s="37">
        <v>42</v>
      </c>
      <c r="E186" s="35">
        <f t="shared" si="18"/>
        <v>2.6700572155117609E-2</v>
      </c>
      <c r="F186" s="36">
        <f t="shared" si="19"/>
        <v>7.345327399872854E-3</v>
      </c>
      <c r="G186" s="82">
        <f t="shared" si="20"/>
        <v>5582877.225132606</v>
      </c>
      <c r="H186" s="53"/>
      <c r="I186" s="60"/>
    </row>
    <row r="187" spans="1:9" ht="18.75" x14ac:dyDescent="0.3">
      <c r="A187" s="16">
        <v>21</v>
      </c>
      <c r="B187" s="16">
        <v>9</v>
      </c>
      <c r="C187" s="17">
        <v>26</v>
      </c>
      <c r="D187" s="37">
        <v>44</v>
      </c>
      <c r="E187" s="35">
        <f t="shared" si="18"/>
        <v>2.7972027972027972E-2</v>
      </c>
      <c r="F187" s="36">
        <f t="shared" si="19"/>
        <v>7.6951048951048951E-3</v>
      </c>
      <c r="G187" s="82">
        <f t="shared" si="20"/>
        <v>5848728.5215674927</v>
      </c>
      <c r="H187" s="53"/>
      <c r="I187" s="60"/>
    </row>
    <row r="188" spans="1:9" ht="18.75" x14ac:dyDescent="0.3">
      <c r="A188" s="16">
        <v>21</v>
      </c>
      <c r="B188" s="16">
        <v>9</v>
      </c>
      <c r="C188" s="17">
        <v>27</v>
      </c>
      <c r="D188" s="37">
        <v>41.3</v>
      </c>
      <c r="E188" s="35">
        <f t="shared" si="18"/>
        <v>2.625556261919898E-2</v>
      </c>
      <c r="F188" s="36">
        <f t="shared" si="19"/>
        <v>7.2229052765416394E-3</v>
      </c>
      <c r="G188" s="82">
        <f t="shared" si="20"/>
        <v>5489829.2713803956</v>
      </c>
      <c r="H188" s="53"/>
      <c r="I188" s="60"/>
    </row>
    <row r="189" spans="1:9" ht="18.75" x14ac:dyDescent="0.3">
      <c r="A189" s="16">
        <v>21</v>
      </c>
      <c r="B189" s="16">
        <v>9</v>
      </c>
      <c r="C189" s="17">
        <v>28</v>
      </c>
      <c r="D189" s="37">
        <f>14.6*2</f>
        <v>29.2</v>
      </c>
      <c r="E189" s="35">
        <f t="shared" si="18"/>
        <v>1.8563254926891291E-2</v>
      </c>
      <c r="F189" s="36">
        <f t="shared" si="19"/>
        <v>5.1067514303877945E-3</v>
      </c>
      <c r="G189" s="82">
        <f t="shared" si="20"/>
        <v>3881428.9279493364</v>
      </c>
      <c r="H189" s="53"/>
      <c r="I189" s="60"/>
    </row>
    <row r="190" spans="1:9" ht="18.75" x14ac:dyDescent="0.3">
      <c r="A190" s="16">
        <v>21</v>
      </c>
      <c r="B190" s="16">
        <v>9</v>
      </c>
      <c r="C190" s="17">
        <v>29</v>
      </c>
      <c r="D190" s="37">
        <v>43.1</v>
      </c>
      <c r="E190" s="35">
        <f t="shared" si="18"/>
        <v>2.7399872854418309E-2</v>
      </c>
      <c r="F190" s="36">
        <f t="shared" si="19"/>
        <v>7.5377050222504771E-3</v>
      </c>
      <c r="G190" s="82">
        <f t="shared" si="20"/>
        <v>5729095.4381717937</v>
      </c>
      <c r="H190" s="53"/>
      <c r="I190" s="60"/>
    </row>
    <row r="191" spans="1:9" ht="18.75" x14ac:dyDescent="0.3">
      <c r="A191" s="16">
        <v>21</v>
      </c>
      <c r="B191" s="16">
        <v>9</v>
      </c>
      <c r="C191" s="17">
        <v>30</v>
      </c>
      <c r="D191" s="37">
        <v>44.1</v>
      </c>
      <c r="E191" s="35">
        <f t="shared" si="18"/>
        <v>2.8035600762873491E-2</v>
      </c>
      <c r="F191" s="36">
        <f t="shared" si="19"/>
        <v>7.712593769866498E-3</v>
      </c>
      <c r="G191" s="82">
        <f t="shared" si="20"/>
        <v>5862021.0863892371</v>
      </c>
      <c r="H191" s="53"/>
      <c r="I191" s="60"/>
    </row>
    <row r="192" spans="1:9" ht="18.75" x14ac:dyDescent="0.3">
      <c r="A192" s="16">
        <v>21</v>
      </c>
      <c r="B192" s="16">
        <v>9</v>
      </c>
      <c r="C192" s="17">
        <v>32</v>
      </c>
      <c r="D192" s="37">
        <v>29.7</v>
      </c>
      <c r="E192" s="35">
        <f t="shared" si="18"/>
        <v>1.8881118881118882E-2</v>
      </c>
      <c r="F192" s="36">
        <f t="shared" si="19"/>
        <v>5.1941958041958041E-3</v>
      </c>
      <c r="G192" s="82">
        <f t="shared" si="20"/>
        <v>3947891.7520580571</v>
      </c>
      <c r="H192" s="53"/>
      <c r="I192" s="60"/>
    </row>
    <row r="193" spans="1:9" ht="18.75" x14ac:dyDescent="0.3">
      <c r="A193" s="16">
        <v>21</v>
      </c>
      <c r="B193" s="16">
        <v>9</v>
      </c>
      <c r="C193" s="17">
        <v>33</v>
      </c>
      <c r="D193" s="37">
        <v>42.6</v>
      </c>
      <c r="E193" s="35">
        <f t="shared" si="18"/>
        <v>2.7082008900190718E-2</v>
      </c>
      <c r="F193" s="36">
        <f t="shared" si="19"/>
        <v>7.4502606484424666E-3</v>
      </c>
      <c r="G193" s="82">
        <f t="shared" si="20"/>
        <v>5662632.614063072</v>
      </c>
      <c r="H193" s="53"/>
      <c r="I193" s="60"/>
    </row>
    <row r="194" spans="1:9" ht="18.75" x14ac:dyDescent="0.3">
      <c r="A194" s="16">
        <v>21</v>
      </c>
      <c r="B194" s="16">
        <v>9</v>
      </c>
      <c r="C194" s="17">
        <v>34</v>
      </c>
      <c r="D194" s="37">
        <v>44.4</v>
      </c>
      <c r="E194" s="35">
        <f t="shared" si="18"/>
        <v>2.8226319135410044E-2</v>
      </c>
      <c r="F194" s="36">
        <f t="shared" si="19"/>
        <v>7.7650603941513035E-3</v>
      </c>
      <c r="G194" s="82">
        <f t="shared" si="20"/>
        <v>5901898.7808544701</v>
      </c>
      <c r="H194" s="53"/>
      <c r="I194" s="60"/>
    </row>
    <row r="195" spans="1:9" ht="18.75" x14ac:dyDescent="0.3">
      <c r="A195" s="16">
        <v>21</v>
      </c>
      <c r="B195" s="16">
        <v>9</v>
      </c>
      <c r="C195" s="17">
        <v>35</v>
      </c>
      <c r="D195" s="37">
        <v>41</v>
      </c>
      <c r="E195" s="35">
        <f t="shared" si="18"/>
        <v>2.6064844246662427E-2</v>
      </c>
      <c r="F195" s="36">
        <f t="shared" si="19"/>
        <v>7.1704386522568339E-3</v>
      </c>
      <c r="G195" s="82">
        <f t="shared" si="20"/>
        <v>5449951.5769151635</v>
      </c>
      <c r="H195" s="53"/>
      <c r="I195" s="60"/>
    </row>
    <row r="196" spans="1:9" ht="18.75" x14ac:dyDescent="0.3">
      <c r="A196" s="16">
        <v>21</v>
      </c>
      <c r="B196" s="16">
        <v>9</v>
      </c>
      <c r="C196" s="17">
        <v>36</v>
      </c>
      <c r="D196" s="37">
        <v>29.4</v>
      </c>
      <c r="E196" s="35">
        <f t="shared" si="18"/>
        <v>1.8690400508582325E-2</v>
      </c>
      <c r="F196" s="36">
        <f t="shared" si="19"/>
        <v>5.1417291799109978E-3</v>
      </c>
      <c r="G196" s="82">
        <f t="shared" si="20"/>
        <v>3908014.0575928241</v>
      </c>
      <c r="H196" s="53"/>
      <c r="I196" s="60"/>
    </row>
    <row r="197" spans="1:9" ht="18.75" x14ac:dyDescent="0.3">
      <c r="A197" s="16">
        <v>21</v>
      </c>
      <c r="B197" s="16">
        <v>9</v>
      </c>
      <c r="C197" s="17">
        <v>37</v>
      </c>
      <c r="D197" s="37">
        <f>21.3*2</f>
        <v>42.6</v>
      </c>
      <c r="E197" s="35">
        <f t="shared" si="18"/>
        <v>2.7082008900190718E-2</v>
      </c>
      <c r="F197" s="36">
        <f t="shared" si="19"/>
        <v>7.4502606484424666E-3</v>
      </c>
      <c r="G197" s="82">
        <f t="shared" si="20"/>
        <v>5662632.614063072</v>
      </c>
      <c r="H197" s="53"/>
      <c r="I197" s="60"/>
    </row>
    <row r="198" spans="1:9" ht="18.75" x14ac:dyDescent="0.3">
      <c r="A198" s="16">
        <v>21</v>
      </c>
      <c r="B198" s="16">
        <v>9</v>
      </c>
      <c r="C198" s="17">
        <v>39</v>
      </c>
      <c r="D198" s="37">
        <f>20.5*2</f>
        <v>41</v>
      </c>
      <c r="E198" s="35">
        <f t="shared" si="18"/>
        <v>2.6064844246662427E-2</v>
      </c>
      <c r="F198" s="36">
        <f t="shared" si="19"/>
        <v>7.1704386522568339E-3</v>
      </c>
      <c r="G198" s="82">
        <f t="shared" si="20"/>
        <v>5449951.5769151635</v>
      </c>
      <c r="H198" s="53"/>
      <c r="I198" s="60"/>
    </row>
    <row r="199" spans="1:9" ht="18.75" x14ac:dyDescent="0.3">
      <c r="A199" s="16">
        <v>21</v>
      </c>
      <c r="B199" s="16">
        <v>9</v>
      </c>
      <c r="C199" s="17">
        <v>40</v>
      </c>
      <c r="D199" s="37">
        <v>29.3</v>
      </c>
      <c r="E199" s="35">
        <f t="shared" si="18"/>
        <v>1.862682771773681E-2</v>
      </c>
      <c r="F199" s="36">
        <f t="shared" si="19"/>
        <v>5.1242403051493966E-3</v>
      </c>
      <c r="G199" s="82">
        <f t="shared" si="20"/>
        <v>3894721.4927710807</v>
      </c>
      <c r="H199" s="53"/>
      <c r="I199" s="60"/>
    </row>
    <row r="200" spans="1:9" s="14" customFormat="1" ht="18.75" x14ac:dyDescent="0.3">
      <c r="A200" s="71" t="s">
        <v>66</v>
      </c>
      <c r="B200" s="71"/>
      <c r="C200" s="71"/>
      <c r="D200" s="71"/>
      <c r="E200" s="12">
        <v>1583</v>
      </c>
      <c r="F200" s="13">
        <v>0.36270000000000002</v>
      </c>
      <c r="G200" s="68">
        <f t="shared" si="20"/>
        <v>275673153.73725164</v>
      </c>
      <c r="H200" s="54"/>
      <c r="I200" s="61"/>
    </row>
    <row r="201" spans="1:9" ht="18.75" x14ac:dyDescent="0.3">
      <c r="A201" s="16">
        <v>21</v>
      </c>
      <c r="B201" s="16">
        <v>10</v>
      </c>
      <c r="C201" s="17">
        <v>1</v>
      </c>
      <c r="D201" s="37">
        <v>30.2</v>
      </c>
      <c r="E201" s="35">
        <f>D201/$E$200</f>
        <v>1.9077700568540745E-2</v>
      </c>
      <c r="F201" s="36">
        <f>E201*$F$200</f>
        <v>6.9194819962097283E-3</v>
      </c>
      <c r="G201" s="82">
        <f t="shared" si="20"/>
        <v>5259209.8817845862</v>
      </c>
      <c r="H201" s="53"/>
      <c r="I201" s="60"/>
    </row>
    <row r="202" spans="1:9" ht="18.75" x14ac:dyDescent="0.3">
      <c r="A202" s="16">
        <v>21</v>
      </c>
      <c r="B202" s="16">
        <v>10</v>
      </c>
      <c r="C202" s="17">
        <v>2</v>
      </c>
      <c r="D202" s="37">
        <v>41.3</v>
      </c>
      <c r="E202" s="35">
        <f t="shared" ref="E202:E236" si="21">D202/$E$200</f>
        <v>2.6089703095388501E-2</v>
      </c>
      <c r="F202" s="36">
        <f t="shared" ref="F202:F236" si="22">E202*$F$200</f>
        <v>9.4627353126974095E-3</v>
      </c>
      <c r="G202" s="82">
        <f t="shared" si="20"/>
        <v>7192230.7323742844</v>
      </c>
      <c r="H202" s="53"/>
      <c r="I202" s="60"/>
    </row>
    <row r="203" spans="1:9" ht="18.75" x14ac:dyDescent="0.3">
      <c r="A203" s="16">
        <v>21</v>
      </c>
      <c r="B203" s="16">
        <v>10</v>
      </c>
      <c r="C203" s="17">
        <v>3</v>
      </c>
      <c r="D203" s="37">
        <f>29.1333333333333+14.5666666666667</f>
        <v>43.7</v>
      </c>
      <c r="E203" s="35">
        <f t="shared" si="21"/>
        <v>2.7605811749842075E-2</v>
      </c>
      <c r="F203" s="36">
        <f t="shared" si="22"/>
        <v>1.0012627921667721E-2</v>
      </c>
      <c r="G203" s="82">
        <f t="shared" si="20"/>
        <v>7610181.1865558429</v>
      </c>
      <c r="H203" s="53"/>
      <c r="I203" s="60"/>
    </row>
    <row r="204" spans="1:9" ht="18.75" x14ac:dyDescent="0.3">
      <c r="A204" s="16">
        <v>21</v>
      </c>
      <c r="B204" s="16">
        <v>10</v>
      </c>
      <c r="C204" s="17">
        <v>4</v>
      </c>
      <c r="D204" s="37">
        <v>42.7</v>
      </c>
      <c r="E204" s="35">
        <f t="shared" si="21"/>
        <v>2.6974099810486419E-2</v>
      </c>
      <c r="F204" s="36">
        <f t="shared" si="22"/>
        <v>9.7835060012634242E-3</v>
      </c>
      <c r="G204" s="82">
        <f t="shared" si="20"/>
        <v>7436035.1639801934</v>
      </c>
      <c r="H204" s="53"/>
      <c r="I204" s="60"/>
    </row>
    <row r="205" spans="1:9" ht="18.75" x14ac:dyDescent="0.3">
      <c r="A205" s="16">
        <v>21</v>
      </c>
      <c r="B205" s="16">
        <v>10</v>
      </c>
      <c r="C205" s="17">
        <v>5</v>
      </c>
      <c r="D205" s="37">
        <v>29.9</v>
      </c>
      <c r="E205" s="35">
        <f t="shared" si="21"/>
        <v>1.888818698673405E-2</v>
      </c>
      <c r="F205" s="36">
        <f t="shared" si="22"/>
        <v>6.8507454200884407E-3</v>
      </c>
      <c r="G205" s="82">
        <f t="shared" si="20"/>
        <v>5206966.0750118922</v>
      </c>
      <c r="H205" s="53"/>
      <c r="I205" s="60"/>
    </row>
    <row r="206" spans="1:9" ht="18.75" x14ac:dyDescent="0.3">
      <c r="A206" s="16">
        <v>21</v>
      </c>
      <c r="B206" s="16">
        <v>10</v>
      </c>
      <c r="C206" s="17">
        <v>6</v>
      </c>
      <c r="D206" s="37">
        <v>41.3</v>
      </c>
      <c r="E206" s="35">
        <f t="shared" si="21"/>
        <v>2.6089703095388501E-2</v>
      </c>
      <c r="F206" s="36">
        <f t="shared" si="22"/>
        <v>9.4627353126974095E-3</v>
      </c>
      <c r="G206" s="82">
        <f t="shared" si="20"/>
        <v>7192230.7323742844</v>
      </c>
      <c r="H206" s="53"/>
      <c r="I206" s="60"/>
    </row>
    <row r="207" spans="1:9" ht="18.75" x14ac:dyDescent="0.3">
      <c r="A207" s="16">
        <v>21</v>
      </c>
      <c r="B207" s="16">
        <v>10</v>
      </c>
      <c r="C207" s="17">
        <v>7</v>
      </c>
      <c r="D207" s="37">
        <f>22.25+11.125*2</f>
        <v>44.5</v>
      </c>
      <c r="E207" s="35">
        <f t="shared" si="21"/>
        <v>2.8111181301326595E-2</v>
      </c>
      <c r="F207" s="36">
        <f t="shared" si="22"/>
        <v>1.0195925457991157E-2</v>
      </c>
      <c r="G207" s="82">
        <f t="shared" si="20"/>
        <v>7749498.0046163611</v>
      </c>
      <c r="H207" s="53"/>
      <c r="I207" s="60"/>
    </row>
    <row r="208" spans="1:9" ht="18.75" x14ac:dyDescent="0.3">
      <c r="A208" s="16">
        <v>21</v>
      </c>
      <c r="B208" s="16">
        <v>10</v>
      </c>
      <c r="C208" s="17">
        <v>8</v>
      </c>
      <c r="D208" s="37">
        <f>10.65*4</f>
        <v>42.6</v>
      </c>
      <c r="E208" s="35">
        <f t="shared" si="21"/>
        <v>2.6910928616550853E-2</v>
      </c>
      <c r="F208" s="36">
        <f t="shared" si="22"/>
        <v>9.7605938092229956E-3</v>
      </c>
      <c r="G208" s="82">
        <f t="shared" si="20"/>
        <v>7418620.5617226288</v>
      </c>
      <c r="H208" s="53"/>
      <c r="I208" s="60"/>
    </row>
    <row r="209" spans="1:9" ht="18.75" x14ac:dyDescent="0.3">
      <c r="A209" s="16">
        <v>21</v>
      </c>
      <c r="B209" s="16">
        <v>10</v>
      </c>
      <c r="C209" s="17">
        <v>9</v>
      </c>
      <c r="D209" s="37">
        <v>30.1</v>
      </c>
      <c r="E209" s="35">
        <f t="shared" si="21"/>
        <v>1.9014529374605182E-2</v>
      </c>
      <c r="F209" s="36">
        <f t="shared" si="22"/>
        <v>6.8965698041692997E-3</v>
      </c>
      <c r="G209" s="82">
        <f t="shared" si="20"/>
        <v>5241795.2795270216</v>
      </c>
      <c r="H209" s="53"/>
      <c r="I209" s="60"/>
    </row>
    <row r="210" spans="1:9" ht="18.75" x14ac:dyDescent="0.3">
      <c r="A210" s="16">
        <v>21</v>
      </c>
      <c r="B210" s="16">
        <v>10</v>
      </c>
      <c r="C210" s="17">
        <v>10</v>
      </c>
      <c r="D210" s="37">
        <v>41.2</v>
      </c>
      <c r="E210" s="35">
        <f t="shared" si="21"/>
        <v>2.6026531901452939E-2</v>
      </c>
      <c r="F210" s="36">
        <f t="shared" si="22"/>
        <v>9.4398231206569809E-3</v>
      </c>
      <c r="G210" s="82">
        <f t="shared" si="20"/>
        <v>7174816.1301167207</v>
      </c>
      <c r="H210" s="53"/>
      <c r="I210" s="60"/>
    </row>
    <row r="211" spans="1:9" ht="18.75" x14ac:dyDescent="0.3">
      <c r="A211" s="16">
        <v>21</v>
      </c>
      <c r="B211" s="16">
        <v>10</v>
      </c>
      <c r="C211" s="17">
        <v>11</v>
      </c>
      <c r="D211" s="37">
        <v>44.2</v>
      </c>
      <c r="E211" s="35">
        <f t="shared" si="21"/>
        <v>2.7921667719519899E-2</v>
      </c>
      <c r="F211" s="36">
        <f t="shared" si="22"/>
        <v>1.0127188881869868E-2</v>
      </c>
      <c r="G211" s="82">
        <f t="shared" si="20"/>
        <v>7697254.1978436662</v>
      </c>
      <c r="H211" s="53"/>
      <c r="I211" s="60"/>
    </row>
    <row r="212" spans="1:9" ht="18.75" x14ac:dyDescent="0.3">
      <c r="A212" s="16">
        <v>21</v>
      </c>
      <c r="B212" s="16">
        <v>10</v>
      </c>
      <c r="C212" s="17">
        <v>12</v>
      </c>
      <c r="D212" s="37">
        <v>42.6</v>
      </c>
      <c r="E212" s="35">
        <f t="shared" si="21"/>
        <v>2.6910928616550853E-2</v>
      </c>
      <c r="F212" s="36">
        <f t="shared" si="22"/>
        <v>9.7605938092229956E-3</v>
      </c>
      <c r="G212" s="82">
        <f t="shared" si="20"/>
        <v>7418620.5617226288</v>
      </c>
      <c r="H212" s="53"/>
      <c r="I212" s="60"/>
    </row>
    <row r="213" spans="1:9" ht="18.75" x14ac:dyDescent="0.3">
      <c r="A213" s="16">
        <v>21</v>
      </c>
      <c r="B213" s="16">
        <v>10</v>
      </c>
      <c r="C213" s="17">
        <v>13</v>
      </c>
      <c r="D213" s="37">
        <v>30.2</v>
      </c>
      <c r="E213" s="35">
        <f t="shared" si="21"/>
        <v>1.9077700568540745E-2</v>
      </c>
      <c r="F213" s="36">
        <f t="shared" si="22"/>
        <v>6.9194819962097283E-3</v>
      </c>
      <c r="G213" s="82">
        <f t="shared" si="20"/>
        <v>5259209.8817845862</v>
      </c>
      <c r="H213" s="53"/>
      <c r="I213" s="60"/>
    </row>
    <row r="214" spans="1:9" ht="18.75" x14ac:dyDescent="0.3">
      <c r="A214" s="16">
        <v>21</v>
      </c>
      <c r="B214" s="16">
        <v>10</v>
      </c>
      <c r="C214" s="17">
        <v>14</v>
      </c>
      <c r="D214" s="37">
        <f>20.85*2</f>
        <v>41.7</v>
      </c>
      <c r="E214" s="35">
        <f t="shared" si="21"/>
        <v>2.6342387871130767E-2</v>
      </c>
      <c r="F214" s="36">
        <f t="shared" si="22"/>
        <v>9.5543840808591293E-3</v>
      </c>
      <c r="G214" s="82">
        <f t="shared" si="20"/>
        <v>7261889.1414045449</v>
      </c>
      <c r="H214" s="53"/>
      <c r="I214" s="60"/>
    </row>
    <row r="215" spans="1:9" ht="18.75" x14ac:dyDescent="0.3">
      <c r="A215" s="16">
        <v>21</v>
      </c>
      <c r="B215" s="16">
        <v>10</v>
      </c>
      <c r="C215" s="17">
        <v>15</v>
      </c>
      <c r="D215" s="37">
        <f>22.2*2</f>
        <v>44.4</v>
      </c>
      <c r="E215" s="35">
        <f t="shared" si="21"/>
        <v>2.8048010107391028E-2</v>
      </c>
      <c r="F215" s="36">
        <f t="shared" si="22"/>
        <v>1.0173013265950727E-2</v>
      </c>
      <c r="G215" s="82">
        <f t="shared" si="20"/>
        <v>7732083.4023587955</v>
      </c>
      <c r="H215" s="53"/>
      <c r="I215" s="60"/>
    </row>
    <row r="216" spans="1:9" ht="18.75" x14ac:dyDescent="0.3">
      <c r="A216" s="16">
        <v>21</v>
      </c>
      <c r="B216" s="16">
        <v>10</v>
      </c>
      <c r="C216" s="17">
        <v>17</v>
      </c>
      <c r="D216" s="37">
        <f>15.1*2</f>
        <v>30.2</v>
      </c>
      <c r="E216" s="35">
        <f t="shared" si="21"/>
        <v>1.9077700568540745E-2</v>
      </c>
      <c r="F216" s="36">
        <f t="shared" si="22"/>
        <v>6.9194819962097283E-3</v>
      </c>
      <c r="G216" s="82">
        <f t="shared" si="20"/>
        <v>5259209.8817845862</v>
      </c>
      <c r="H216" s="53"/>
      <c r="I216" s="60"/>
    </row>
    <row r="217" spans="1:9" ht="18.75" x14ac:dyDescent="0.3">
      <c r="A217" s="16">
        <v>21</v>
      </c>
      <c r="B217" s="16">
        <v>10</v>
      </c>
      <c r="C217" s="17">
        <v>18</v>
      </c>
      <c r="D217" s="37">
        <v>43</v>
      </c>
      <c r="E217" s="35">
        <f t="shared" si="21"/>
        <v>2.7163613392293114E-2</v>
      </c>
      <c r="F217" s="36">
        <f t="shared" si="22"/>
        <v>9.8522425773847136E-3</v>
      </c>
      <c r="G217" s="82">
        <f t="shared" si="20"/>
        <v>7488278.9707528884</v>
      </c>
      <c r="H217" s="53"/>
      <c r="I217" s="60"/>
    </row>
    <row r="218" spans="1:9" ht="18.75" x14ac:dyDescent="0.3">
      <c r="A218" s="16">
        <v>21</v>
      </c>
      <c r="B218" s="16">
        <v>10</v>
      </c>
      <c r="C218" s="17">
        <v>19</v>
      </c>
      <c r="D218" s="37">
        <v>44</v>
      </c>
      <c r="E218" s="35">
        <f t="shared" si="21"/>
        <v>2.7795325331648767E-2</v>
      </c>
      <c r="F218" s="36">
        <f t="shared" si="22"/>
        <v>1.0081364497789009E-2</v>
      </c>
      <c r="G218" s="82">
        <f t="shared" si="20"/>
        <v>7662424.9933285359</v>
      </c>
      <c r="H218" s="53"/>
      <c r="I218" s="60"/>
    </row>
    <row r="219" spans="1:9" ht="18.75" x14ac:dyDescent="0.3">
      <c r="A219" s="16">
        <v>21</v>
      </c>
      <c r="B219" s="16">
        <v>10</v>
      </c>
      <c r="C219" s="17">
        <v>20</v>
      </c>
      <c r="D219" s="37">
        <f>21.25*2</f>
        <v>42.5</v>
      </c>
      <c r="E219" s="35">
        <f t="shared" si="21"/>
        <v>2.6847757422615286E-2</v>
      </c>
      <c r="F219" s="36">
        <f t="shared" si="22"/>
        <v>9.7376816171825652E-3</v>
      </c>
      <c r="G219" s="82">
        <f t="shared" si="20"/>
        <v>7401205.9594650632</v>
      </c>
      <c r="H219" s="53"/>
      <c r="I219" s="60"/>
    </row>
    <row r="220" spans="1:9" ht="18.75" x14ac:dyDescent="0.3">
      <c r="A220" s="16">
        <v>21</v>
      </c>
      <c r="B220" s="16">
        <v>10</v>
      </c>
      <c r="C220" s="17">
        <v>21</v>
      </c>
      <c r="D220" s="37">
        <v>42.6</v>
      </c>
      <c r="E220" s="35">
        <f t="shared" si="21"/>
        <v>2.6910928616550853E-2</v>
      </c>
      <c r="F220" s="36">
        <f t="shared" si="22"/>
        <v>9.7605938092229956E-3</v>
      </c>
      <c r="G220" s="82">
        <f t="shared" si="20"/>
        <v>7418620.5617226288</v>
      </c>
      <c r="H220" s="53"/>
      <c r="I220" s="60"/>
    </row>
    <row r="221" spans="1:9" ht="18.75" x14ac:dyDescent="0.3">
      <c r="A221" s="16">
        <v>21</v>
      </c>
      <c r="B221" s="16">
        <v>10</v>
      </c>
      <c r="C221" s="17">
        <v>23</v>
      </c>
      <c r="D221" s="37">
        <v>41.3</v>
      </c>
      <c r="E221" s="35">
        <f t="shared" si="21"/>
        <v>2.6089703095388501E-2</v>
      </c>
      <c r="F221" s="36">
        <f t="shared" si="22"/>
        <v>9.4627353126974095E-3</v>
      </c>
      <c r="G221" s="82">
        <f t="shared" si="20"/>
        <v>7192230.7323742844</v>
      </c>
      <c r="H221" s="53"/>
      <c r="I221" s="60"/>
    </row>
    <row r="222" spans="1:9" ht="18.75" x14ac:dyDescent="0.3">
      <c r="A222" s="16">
        <v>21</v>
      </c>
      <c r="B222" s="16">
        <v>10</v>
      </c>
      <c r="C222" s="17">
        <v>25</v>
      </c>
      <c r="D222" s="37">
        <v>42.3</v>
      </c>
      <c r="E222" s="35">
        <f t="shared" si="21"/>
        <v>2.6721415034744154E-2</v>
      </c>
      <c r="F222" s="36">
        <f t="shared" si="22"/>
        <v>9.6918572331017045E-3</v>
      </c>
      <c r="G222" s="82">
        <f t="shared" si="20"/>
        <v>7366376.7549499329</v>
      </c>
      <c r="H222" s="53"/>
      <c r="I222" s="60"/>
    </row>
    <row r="223" spans="1:9" ht="18.75" x14ac:dyDescent="0.3">
      <c r="A223" s="16">
        <v>21</v>
      </c>
      <c r="B223" s="16">
        <v>10</v>
      </c>
      <c r="C223" s="17">
        <v>26</v>
      </c>
      <c r="D223" s="37">
        <f>22.15*2</f>
        <v>44.3</v>
      </c>
      <c r="E223" s="35">
        <f t="shared" si="21"/>
        <v>2.7984838913455462E-2</v>
      </c>
      <c r="F223" s="36">
        <f t="shared" si="22"/>
        <v>1.0150101073910296E-2</v>
      </c>
      <c r="G223" s="82">
        <f t="shared" si="20"/>
        <v>7714668.8001012299</v>
      </c>
      <c r="H223" s="53"/>
      <c r="I223" s="60"/>
    </row>
    <row r="224" spans="1:9" ht="18.75" x14ac:dyDescent="0.3">
      <c r="A224" s="16">
        <v>21</v>
      </c>
      <c r="B224" s="16">
        <v>10</v>
      </c>
      <c r="C224" s="17">
        <v>27</v>
      </c>
      <c r="D224" s="37">
        <v>41.4</v>
      </c>
      <c r="E224" s="35">
        <f t="shared" si="21"/>
        <v>2.6152874289324068E-2</v>
      </c>
      <c r="F224" s="36">
        <f t="shared" si="22"/>
        <v>9.4856475047378399E-3</v>
      </c>
      <c r="G224" s="82">
        <f t="shared" si="20"/>
        <v>7209645.33463185</v>
      </c>
      <c r="H224" s="53"/>
      <c r="I224" s="60"/>
    </row>
    <row r="225" spans="1:9" ht="18.75" x14ac:dyDescent="0.3">
      <c r="A225" s="16">
        <v>21</v>
      </c>
      <c r="B225" s="16">
        <v>10</v>
      </c>
      <c r="C225" s="17">
        <v>28</v>
      </c>
      <c r="D225" s="37">
        <v>30</v>
      </c>
      <c r="E225" s="35">
        <f t="shared" si="21"/>
        <v>1.8951358180669616E-2</v>
      </c>
      <c r="F225" s="36">
        <f t="shared" si="22"/>
        <v>6.8736576121288702E-3</v>
      </c>
      <c r="G225" s="82">
        <f t="shared" si="20"/>
        <v>5224380.6772694569</v>
      </c>
      <c r="H225" s="53"/>
      <c r="I225" s="60"/>
    </row>
    <row r="226" spans="1:9" ht="18.75" x14ac:dyDescent="0.3">
      <c r="A226" s="16">
        <v>21</v>
      </c>
      <c r="B226" s="16">
        <v>10</v>
      </c>
      <c r="C226" s="17">
        <v>29</v>
      </c>
      <c r="D226" s="37">
        <v>42.8</v>
      </c>
      <c r="E226" s="35">
        <f t="shared" si="21"/>
        <v>2.7037271004421982E-2</v>
      </c>
      <c r="F226" s="36">
        <f t="shared" si="22"/>
        <v>9.8064181933038529E-3</v>
      </c>
      <c r="G226" s="82">
        <f t="shared" si="20"/>
        <v>7453449.7662377572</v>
      </c>
      <c r="H226" s="53"/>
      <c r="I226" s="60"/>
    </row>
    <row r="227" spans="1:9" ht="18.75" x14ac:dyDescent="0.3">
      <c r="A227" s="16">
        <v>21</v>
      </c>
      <c r="B227" s="16">
        <v>10</v>
      </c>
      <c r="C227" s="17">
        <v>30</v>
      </c>
      <c r="D227" s="37">
        <f>22.15*2</f>
        <v>44.3</v>
      </c>
      <c r="E227" s="35">
        <f t="shared" si="21"/>
        <v>2.7984838913455462E-2</v>
      </c>
      <c r="F227" s="36">
        <f t="shared" si="22"/>
        <v>1.0150101073910296E-2</v>
      </c>
      <c r="G227" s="82">
        <f t="shared" si="20"/>
        <v>7714668.8001012299</v>
      </c>
      <c r="H227" s="53"/>
      <c r="I227" s="60"/>
    </row>
    <row r="228" spans="1:9" ht="18.75" x14ac:dyDescent="0.3">
      <c r="A228" s="16">
        <v>21</v>
      </c>
      <c r="B228" s="16">
        <v>10</v>
      </c>
      <c r="C228" s="17">
        <v>31</v>
      </c>
      <c r="D228" s="37">
        <v>41.1</v>
      </c>
      <c r="E228" s="35">
        <f t="shared" si="21"/>
        <v>2.5963360707517372E-2</v>
      </c>
      <c r="F228" s="36">
        <f t="shared" si="22"/>
        <v>9.4169109286165523E-3</v>
      </c>
      <c r="G228" s="82">
        <f t="shared" si="20"/>
        <v>7157401.527859156</v>
      </c>
      <c r="H228" s="53"/>
      <c r="I228" s="60"/>
    </row>
    <row r="229" spans="1:9" ht="18.75" x14ac:dyDescent="0.3">
      <c r="A229" s="16">
        <v>21</v>
      </c>
      <c r="B229" s="16">
        <v>10</v>
      </c>
      <c r="C229" s="17">
        <v>32</v>
      </c>
      <c r="D229" s="37">
        <v>29.8</v>
      </c>
      <c r="E229" s="35">
        <f t="shared" si="21"/>
        <v>1.8825015792798484E-2</v>
      </c>
      <c r="F229" s="36">
        <f t="shared" si="22"/>
        <v>6.8278332280480103E-3</v>
      </c>
      <c r="G229" s="82">
        <f t="shared" si="20"/>
        <v>5189551.4727543266</v>
      </c>
      <c r="H229" s="53"/>
      <c r="I229" s="60"/>
    </row>
    <row r="230" spans="1:9" ht="18.75" x14ac:dyDescent="0.3">
      <c r="A230" s="16">
        <v>21</v>
      </c>
      <c r="B230" s="16">
        <v>10</v>
      </c>
      <c r="C230" s="17">
        <v>33</v>
      </c>
      <c r="D230" s="37">
        <f>14.0333333333333*3</f>
        <v>42.099999999999895</v>
      </c>
      <c r="E230" s="35">
        <f t="shared" si="21"/>
        <v>2.6595072646872959E-2</v>
      </c>
      <c r="F230" s="36">
        <f t="shared" si="22"/>
        <v>9.646032849020823E-3</v>
      </c>
      <c r="G230" s="82">
        <f t="shared" si="20"/>
        <v>7331547.5504347859</v>
      </c>
      <c r="H230" s="53"/>
      <c r="I230" s="60"/>
    </row>
    <row r="231" spans="1:9" ht="18.75" x14ac:dyDescent="0.3">
      <c r="A231" s="16">
        <v>21</v>
      </c>
      <c r="B231" s="16">
        <v>10</v>
      </c>
      <c r="C231" s="17">
        <v>34</v>
      </c>
      <c r="D231" s="37">
        <v>44.7</v>
      </c>
      <c r="E231" s="35">
        <f t="shared" si="21"/>
        <v>2.8237523689197727E-2</v>
      </c>
      <c r="F231" s="36">
        <f t="shared" si="22"/>
        <v>1.0241749842072016E-2</v>
      </c>
      <c r="G231" s="82">
        <f t="shared" si="20"/>
        <v>7784327.2091314904</v>
      </c>
      <c r="H231" s="53"/>
      <c r="I231" s="60"/>
    </row>
    <row r="232" spans="1:9" ht="18.75" x14ac:dyDescent="0.3">
      <c r="A232" s="16">
        <v>21</v>
      </c>
      <c r="B232" s="16">
        <v>10</v>
      </c>
      <c r="C232" s="17">
        <v>36</v>
      </c>
      <c r="D232" s="37">
        <v>29.8</v>
      </c>
      <c r="E232" s="35">
        <f t="shared" si="21"/>
        <v>1.8825015792798484E-2</v>
      </c>
      <c r="F232" s="36">
        <f t="shared" si="22"/>
        <v>6.8278332280480103E-3</v>
      </c>
      <c r="G232" s="82">
        <f t="shared" si="20"/>
        <v>5189551.4727543266</v>
      </c>
      <c r="H232" s="53"/>
      <c r="I232" s="60"/>
    </row>
    <row r="233" spans="1:9" ht="18.75" x14ac:dyDescent="0.3">
      <c r="A233" s="16">
        <v>21</v>
      </c>
      <c r="B233" s="16">
        <v>10</v>
      </c>
      <c r="C233" s="17">
        <v>37</v>
      </c>
      <c r="D233" s="37">
        <v>43.4</v>
      </c>
      <c r="E233" s="35">
        <f t="shared" si="21"/>
        <v>2.7416298168035376E-2</v>
      </c>
      <c r="F233" s="36">
        <f t="shared" si="22"/>
        <v>9.9438913455464316E-3</v>
      </c>
      <c r="G233" s="82">
        <f t="shared" si="20"/>
        <v>7557937.3797831479</v>
      </c>
      <c r="H233" s="53"/>
      <c r="I233" s="60"/>
    </row>
    <row r="234" spans="1:9" ht="18.75" x14ac:dyDescent="0.3">
      <c r="A234" s="16">
        <v>21</v>
      </c>
      <c r="B234" s="16">
        <v>10</v>
      </c>
      <c r="C234" s="17">
        <v>38</v>
      </c>
      <c r="D234" s="37">
        <v>44.9</v>
      </c>
      <c r="E234" s="35">
        <f t="shared" si="21"/>
        <v>2.8363866077068856E-2</v>
      </c>
      <c r="F234" s="36">
        <f t="shared" si="22"/>
        <v>1.0287574226152875E-2</v>
      </c>
      <c r="G234" s="82">
        <f t="shared" si="20"/>
        <v>7819156.4136466207</v>
      </c>
      <c r="H234" s="53"/>
      <c r="I234" s="60"/>
    </row>
    <row r="235" spans="1:9" ht="18.75" x14ac:dyDescent="0.3">
      <c r="A235" s="16">
        <v>21</v>
      </c>
      <c r="B235" s="16">
        <v>10</v>
      </c>
      <c r="C235" s="17">
        <v>39</v>
      </c>
      <c r="D235" s="37">
        <v>41.1</v>
      </c>
      <c r="E235" s="35">
        <f t="shared" si="21"/>
        <v>2.5963360707517372E-2</v>
      </c>
      <c r="F235" s="36">
        <f t="shared" si="22"/>
        <v>9.4169109286165523E-3</v>
      </c>
      <c r="G235" s="82">
        <f t="shared" si="20"/>
        <v>7157401.527859156</v>
      </c>
      <c r="H235" s="53"/>
      <c r="I235" s="60"/>
    </row>
    <row r="236" spans="1:9" ht="18.75" x14ac:dyDescent="0.3">
      <c r="A236" s="16">
        <v>21</v>
      </c>
      <c r="B236" s="16">
        <v>10</v>
      </c>
      <c r="C236" s="17">
        <v>40</v>
      </c>
      <c r="D236" s="37">
        <v>29.9</v>
      </c>
      <c r="E236" s="35">
        <f t="shared" si="21"/>
        <v>1.888818698673405E-2</v>
      </c>
      <c r="F236" s="36">
        <f t="shared" si="22"/>
        <v>6.8507454200884407E-3</v>
      </c>
      <c r="G236" s="82">
        <f t="shared" ref="G236:G299" si="23">F236*$H$2</f>
        <v>5206966.0750118922</v>
      </c>
      <c r="H236" s="53"/>
      <c r="I236" s="60"/>
    </row>
    <row r="237" spans="1:9" s="14" customFormat="1" ht="18.75" x14ac:dyDescent="0.3">
      <c r="A237" s="71" t="s">
        <v>64</v>
      </c>
      <c r="B237" s="71"/>
      <c r="C237" s="71"/>
      <c r="D237" s="71"/>
      <c r="E237" s="12">
        <v>1601</v>
      </c>
      <c r="F237" s="13">
        <v>0.43330000000000002</v>
      </c>
      <c r="G237" s="68">
        <f t="shared" si="23"/>
        <v>329333271.33816141</v>
      </c>
      <c r="H237" s="54"/>
      <c r="I237" s="61"/>
    </row>
    <row r="238" spans="1:9" s="14" customFormat="1" ht="18.75" x14ac:dyDescent="0.3">
      <c r="A238" s="71" t="s">
        <v>65</v>
      </c>
      <c r="B238" s="71"/>
      <c r="C238" s="71"/>
      <c r="D238" s="71"/>
      <c r="E238" s="12">
        <v>3110</v>
      </c>
      <c r="F238" s="13">
        <v>0.56130000000000002</v>
      </c>
      <c r="G238" s="68">
        <f t="shared" si="23"/>
        <v>426620736.67692131</v>
      </c>
      <c r="H238" s="54"/>
      <c r="I238" s="61"/>
    </row>
    <row r="239" spans="1:9" s="33" customFormat="1" ht="18.75" x14ac:dyDescent="0.3">
      <c r="A239" s="16">
        <v>21</v>
      </c>
      <c r="B239" s="16">
        <v>12</v>
      </c>
      <c r="C239" s="17">
        <v>1</v>
      </c>
      <c r="D239" s="89">
        <v>30.1</v>
      </c>
      <c r="E239" s="31">
        <f>D239/$E$238</f>
        <v>9.678456591639871E-3</v>
      </c>
      <c r="F239" s="32">
        <f>E239*$F$238</f>
        <v>5.4325176848874597E-3</v>
      </c>
      <c r="G239" s="82">
        <f t="shared" si="23"/>
        <v>4129030.2810210064</v>
      </c>
      <c r="H239" s="53"/>
      <c r="I239" s="63"/>
    </row>
    <row r="240" spans="1:9" s="33" customFormat="1" ht="18.75" x14ac:dyDescent="0.3">
      <c r="A240" s="16">
        <v>21</v>
      </c>
      <c r="B240" s="16">
        <v>12</v>
      </c>
      <c r="C240" s="17">
        <v>2</v>
      </c>
      <c r="D240" s="89">
        <v>40.799999999999997</v>
      </c>
      <c r="E240" s="31">
        <f t="shared" ref="E240:E303" si="24">D240/$E$238</f>
        <v>1.3118971061093247E-2</v>
      </c>
      <c r="F240" s="32">
        <f t="shared" ref="F240:F303" si="25">E240*$F$238</f>
        <v>7.3636784565916397E-3</v>
      </c>
      <c r="G240" s="82">
        <f t="shared" si="23"/>
        <v>5596825.0985268131</v>
      </c>
      <c r="H240" s="53"/>
      <c r="I240" s="63"/>
    </row>
    <row r="241" spans="1:9" s="33" customFormat="1" ht="18.75" x14ac:dyDescent="0.3">
      <c r="A241" s="16">
        <v>21</v>
      </c>
      <c r="B241" s="16">
        <v>12</v>
      </c>
      <c r="C241" s="17">
        <v>3</v>
      </c>
      <c r="D241" s="89">
        <v>43.1</v>
      </c>
      <c r="E241" s="31">
        <f t="shared" si="24"/>
        <v>1.3858520900321544E-2</v>
      </c>
      <c r="F241" s="32">
        <f t="shared" si="25"/>
        <v>7.7787877813504831E-3</v>
      </c>
      <c r="G241" s="82">
        <f t="shared" si="23"/>
        <v>5912332.3957476877</v>
      </c>
      <c r="H241" s="53"/>
      <c r="I241" s="63"/>
    </row>
    <row r="242" spans="1:9" s="33" customFormat="1" ht="18.75" x14ac:dyDescent="0.3">
      <c r="A242" s="16">
        <v>21</v>
      </c>
      <c r="B242" s="16">
        <v>12</v>
      </c>
      <c r="C242" s="17">
        <v>5</v>
      </c>
      <c r="D242" s="89">
        <v>30.6</v>
      </c>
      <c r="E242" s="31">
        <f t="shared" si="24"/>
        <v>9.8392282958199365E-3</v>
      </c>
      <c r="F242" s="32">
        <f t="shared" si="25"/>
        <v>5.5227588424437302E-3</v>
      </c>
      <c r="G242" s="82">
        <f t="shared" si="23"/>
        <v>4197618.8238951098</v>
      </c>
      <c r="H242" s="53"/>
      <c r="I242" s="63"/>
    </row>
    <row r="243" spans="1:9" s="33" customFormat="1" ht="18.75" x14ac:dyDescent="0.3">
      <c r="A243" s="16">
        <v>21</v>
      </c>
      <c r="B243" s="16">
        <v>12</v>
      </c>
      <c r="C243" s="17">
        <v>6</v>
      </c>
      <c r="D243" s="89">
        <v>40.9</v>
      </c>
      <c r="E243" s="31">
        <f t="shared" si="24"/>
        <v>1.315112540192926E-2</v>
      </c>
      <c r="F243" s="32">
        <f t="shared" si="25"/>
        <v>7.381726688102894E-3</v>
      </c>
      <c r="G243" s="82">
        <f t="shared" si="23"/>
        <v>5610542.8071016334</v>
      </c>
      <c r="H243" s="53"/>
      <c r="I243" s="63"/>
    </row>
    <row r="244" spans="1:9" s="33" customFormat="1" ht="18.75" x14ac:dyDescent="0.3">
      <c r="A244" s="16">
        <v>21</v>
      </c>
      <c r="B244" s="16">
        <v>12</v>
      </c>
      <c r="C244" s="17">
        <v>7</v>
      </c>
      <c r="D244" s="89">
        <v>42.7</v>
      </c>
      <c r="E244" s="31">
        <f t="shared" si="24"/>
        <v>1.3729903536977494E-2</v>
      </c>
      <c r="F244" s="32">
        <f t="shared" si="25"/>
        <v>7.7065948553054677E-3</v>
      </c>
      <c r="G244" s="82">
        <f t="shared" si="23"/>
        <v>5857461.5614484055</v>
      </c>
      <c r="H244" s="53"/>
      <c r="I244" s="63"/>
    </row>
    <row r="245" spans="1:9" s="33" customFormat="1" ht="18.75" x14ac:dyDescent="0.3">
      <c r="A245" s="16">
        <v>21</v>
      </c>
      <c r="B245" s="16">
        <v>12</v>
      </c>
      <c r="C245" s="17">
        <v>8</v>
      </c>
      <c r="D245" s="89">
        <v>43.4</v>
      </c>
      <c r="E245" s="31">
        <f t="shared" si="24"/>
        <v>1.3954983922829581E-2</v>
      </c>
      <c r="F245" s="32">
        <f t="shared" si="25"/>
        <v>7.8329324758842443E-3</v>
      </c>
      <c r="G245" s="82">
        <f t="shared" si="23"/>
        <v>5953485.5214721495</v>
      </c>
      <c r="H245" s="53"/>
      <c r="I245" s="63"/>
    </row>
    <row r="246" spans="1:9" s="33" customFormat="1" ht="18.75" x14ac:dyDescent="0.3">
      <c r="A246" s="16">
        <v>21</v>
      </c>
      <c r="B246" s="16">
        <v>12</v>
      </c>
      <c r="C246" s="17">
        <v>9</v>
      </c>
      <c r="D246" s="30">
        <f>30</f>
        <v>30</v>
      </c>
      <c r="E246" s="31">
        <f t="shared" si="24"/>
        <v>9.6463022508038593E-3</v>
      </c>
      <c r="F246" s="32">
        <f t="shared" si="25"/>
        <v>5.4144694533762062E-3</v>
      </c>
      <c r="G246" s="82">
        <f t="shared" si="23"/>
        <v>4115312.5724461866</v>
      </c>
      <c r="H246" s="53"/>
      <c r="I246" s="63"/>
    </row>
    <row r="247" spans="1:9" s="33" customFormat="1" ht="18.75" x14ac:dyDescent="0.3">
      <c r="A247" s="16">
        <v>21</v>
      </c>
      <c r="B247" s="16">
        <v>12</v>
      </c>
      <c r="C247" s="17">
        <v>10</v>
      </c>
      <c r="D247" s="90">
        <v>40.4</v>
      </c>
      <c r="E247" s="31">
        <f t="shared" si="24"/>
        <v>1.2990353697749195E-2</v>
      </c>
      <c r="F247" s="32">
        <f t="shared" si="25"/>
        <v>7.2914855305466235E-3</v>
      </c>
      <c r="G247" s="82">
        <f t="shared" si="23"/>
        <v>5541954.26422753</v>
      </c>
      <c r="H247" s="53"/>
      <c r="I247" s="63"/>
    </row>
    <row r="248" spans="1:9" s="33" customFormat="1" ht="18.75" x14ac:dyDescent="0.3">
      <c r="A248" s="16">
        <v>21</v>
      </c>
      <c r="B248" s="16">
        <v>12</v>
      </c>
      <c r="C248" s="17">
        <v>11</v>
      </c>
      <c r="D248" s="89">
        <v>43.9</v>
      </c>
      <c r="E248" s="31">
        <f t="shared" si="24"/>
        <v>1.4115755627009646E-2</v>
      </c>
      <c r="F248" s="32">
        <f t="shared" si="25"/>
        <v>7.923173633440514E-3</v>
      </c>
      <c r="G248" s="82">
        <f t="shared" si="23"/>
        <v>6022074.064346252</v>
      </c>
      <c r="H248" s="53"/>
      <c r="I248" s="63"/>
    </row>
    <row r="249" spans="1:9" s="33" customFormat="1" ht="18.75" x14ac:dyDescent="0.3">
      <c r="A249" s="16">
        <v>21</v>
      </c>
      <c r="B249" s="16">
        <v>12</v>
      </c>
      <c r="C249" s="17">
        <v>12</v>
      </c>
      <c r="D249" s="89">
        <v>43.1</v>
      </c>
      <c r="E249" s="31">
        <f t="shared" si="24"/>
        <v>1.3858520900321544E-2</v>
      </c>
      <c r="F249" s="32">
        <f t="shared" si="25"/>
        <v>7.7787877813504831E-3</v>
      </c>
      <c r="G249" s="82">
        <f t="shared" si="23"/>
        <v>5912332.3957476877</v>
      </c>
      <c r="H249" s="53"/>
      <c r="I249" s="63"/>
    </row>
    <row r="250" spans="1:9" s="33" customFormat="1" ht="18.75" x14ac:dyDescent="0.3">
      <c r="A250" s="34">
        <v>21</v>
      </c>
      <c r="B250" s="34">
        <v>12</v>
      </c>
      <c r="C250" s="90">
        <v>13</v>
      </c>
      <c r="D250" s="90">
        <v>30</v>
      </c>
      <c r="E250" s="31">
        <f t="shared" si="24"/>
        <v>9.6463022508038593E-3</v>
      </c>
      <c r="F250" s="32">
        <f t="shared" si="25"/>
        <v>5.4144694533762062E-3</v>
      </c>
      <c r="G250" s="82">
        <f t="shared" si="23"/>
        <v>4115312.5724461866</v>
      </c>
      <c r="H250" s="53"/>
      <c r="I250" s="63"/>
    </row>
    <row r="251" spans="1:9" s="33" customFormat="1" ht="18.75" x14ac:dyDescent="0.3">
      <c r="A251" s="34">
        <v>21</v>
      </c>
      <c r="B251" s="34">
        <v>12</v>
      </c>
      <c r="C251" s="90">
        <v>14</v>
      </c>
      <c r="D251" s="30">
        <v>41.1</v>
      </c>
      <c r="E251" s="31">
        <f t="shared" si="24"/>
        <v>1.3215434083601287E-2</v>
      </c>
      <c r="F251" s="32">
        <f t="shared" si="25"/>
        <v>7.4178231511254026E-3</v>
      </c>
      <c r="G251" s="82">
        <f t="shared" si="23"/>
        <v>5637978.224251275</v>
      </c>
      <c r="H251" s="53"/>
      <c r="I251" s="63"/>
    </row>
    <row r="252" spans="1:9" s="33" customFormat="1" ht="18.75" x14ac:dyDescent="0.3">
      <c r="A252" s="34">
        <v>21</v>
      </c>
      <c r="B252" s="34">
        <v>12</v>
      </c>
      <c r="C252" s="90">
        <v>15</v>
      </c>
      <c r="D252" s="90">
        <f>43.4</f>
        <v>43.4</v>
      </c>
      <c r="E252" s="31">
        <f t="shared" si="24"/>
        <v>1.3954983922829581E-2</v>
      </c>
      <c r="F252" s="32">
        <f t="shared" si="25"/>
        <v>7.8329324758842443E-3</v>
      </c>
      <c r="G252" s="82">
        <f t="shared" si="23"/>
        <v>5953485.5214721495</v>
      </c>
      <c r="H252" s="53"/>
      <c r="I252" s="63"/>
    </row>
    <row r="253" spans="1:9" s="33" customFormat="1" ht="18.75" x14ac:dyDescent="0.3">
      <c r="A253" s="34">
        <v>21</v>
      </c>
      <c r="B253" s="34">
        <v>12</v>
      </c>
      <c r="C253" s="90">
        <v>16</v>
      </c>
      <c r="D253" s="89">
        <f>43</f>
        <v>43</v>
      </c>
      <c r="E253" s="31">
        <f t="shared" si="24"/>
        <v>1.382636655948553E-2</v>
      </c>
      <c r="F253" s="32">
        <f t="shared" si="25"/>
        <v>7.7607395498392288E-3</v>
      </c>
      <c r="G253" s="82">
        <f t="shared" si="23"/>
        <v>5898614.6871728674</v>
      </c>
      <c r="H253" s="53"/>
      <c r="I253" s="63"/>
    </row>
    <row r="254" spans="1:9" s="33" customFormat="1" ht="18.75" x14ac:dyDescent="0.3">
      <c r="A254" s="34">
        <v>21</v>
      </c>
      <c r="B254" s="34">
        <v>12</v>
      </c>
      <c r="C254" s="90">
        <v>17</v>
      </c>
      <c r="D254" s="89">
        <v>30.1</v>
      </c>
      <c r="E254" s="31">
        <f t="shared" si="24"/>
        <v>9.678456591639871E-3</v>
      </c>
      <c r="F254" s="32">
        <f t="shared" si="25"/>
        <v>5.4325176848874597E-3</v>
      </c>
      <c r="G254" s="82">
        <f t="shared" si="23"/>
        <v>4129030.2810210064</v>
      </c>
      <c r="H254" s="53"/>
      <c r="I254" s="63"/>
    </row>
    <row r="255" spans="1:9" s="33" customFormat="1" ht="18.75" x14ac:dyDescent="0.3">
      <c r="A255" s="34">
        <v>21</v>
      </c>
      <c r="B255" s="34">
        <v>12</v>
      </c>
      <c r="C255" s="90">
        <v>18</v>
      </c>
      <c r="D255" s="89">
        <v>40.799999999999997</v>
      </c>
      <c r="E255" s="31">
        <f t="shared" si="24"/>
        <v>1.3118971061093247E-2</v>
      </c>
      <c r="F255" s="32">
        <f t="shared" si="25"/>
        <v>7.3636784565916397E-3</v>
      </c>
      <c r="G255" s="82">
        <f t="shared" si="23"/>
        <v>5596825.0985268131</v>
      </c>
      <c r="H255" s="53"/>
      <c r="I255" s="63"/>
    </row>
    <row r="256" spans="1:9" s="33" customFormat="1" ht="18.75" x14ac:dyDescent="0.3">
      <c r="A256" s="16">
        <v>21</v>
      </c>
      <c r="B256" s="16">
        <v>12</v>
      </c>
      <c r="C256" s="17">
        <v>20</v>
      </c>
      <c r="D256" s="89">
        <v>43</v>
      </c>
      <c r="E256" s="31">
        <f t="shared" si="24"/>
        <v>1.382636655948553E-2</v>
      </c>
      <c r="F256" s="32">
        <f t="shared" si="25"/>
        <v>7.7607395498392288E-3</v>
      </c>
      <c r="G256" s="82">
        <f t="shared" si="23"/>
        <v>5898614.6871728674</v>
      </c>
      <c r="H256" s="53"/>
      <c r="I256" s="63"/>
    </row>
    <row r="257" spans="1:9" s="33" customFormat="1" ht="18.75" x14ac:dyDescent="0.3">
      <c r="A257" s="34">
        <v>21</v>
      </c>
      <c r="B257" s="34">
        <v>12</v>
      </c>
      <c r="C257" s="90">
        <v>21</v>
      </c>
      <c r="D257" s="89">
        <v>41.7</v>
      </c>
      <c r="E257" s="31">
        <f t="shared" si="24"/>
        <v>1.3408360128617364E-2</v>
      </c>
      <c r="F257" s="32">
        <f t="shared" si="25"/>
        <v>7.5261125401929266E-3</v>
      </c>
      <c r="G257" s="82">
        <f t="shared" si="23"/>
        <v>5720284.4757001987</v>
      </c>
      <c r="H257" s="53"/>
      <c r="I257" s="63"/>
    </row>
    <row r="258" spans="1:9" s="33" customFormat="1" ht="18.75" x14ac:dyDescent="0.3">
      <c r="A258" s="34">
        <v>21</v>
      </c>
      <c r="B258" s="34">
        <v>12</v>
      </c>
      <c r="C258" s="90">
        <v>22</v>
      </c>
      <c r="D258" s="90">
        <f>42.9</f>
        <v>42.9</v>
      </c>
      <c r="E258" s="31">
        <f t="shared" si="24"/>
        <v>1.3794212218649517E-2</v>
      </c>
      <c r="F258" s="32">
        <f t="shared" si="25"/>
        <v>7.7426913183279746E-3</v>
      </c>
      <c r="G258" s="82">
        <f t="shared" si="23"/>
        <v>5884896.9785980461</v>
      </c>
      <c r="H258" s="53"/>
      <c r="I258" s="63"/>
    </row>
    <row r="259" spans="1:9" s="33" customFormat="1" ht="18.75" x14ac:dyDescent="0.3">
      <c r="A259" s="16">
        <v>21</v>
      </c>
      <c r="B259" s="16">
        <v>12</v>
      </c>
      <c r="C259" s="17">
        <v>23</v>
      </c>
      <c r="D259" s="89">
        <v>40.5</v>
      </c>
      <c r="E259" s="31">
        <f t="shared" si="24"/>
        <v>1.3022508038585208E-2</v>
      </c>
      <c r="F259" s="32">
        <f t="shared" si="25"/>
        <v>7.3095337620578777E-3</v>
      </c>
      <c r="G259" s="82">
        <f t="shared" si="23"/>
        <v>5555671.9728023512</v>
      </c>
      <c r="H259" s="53"/>
      <c r="I259" s="63"/>
    </row>
    <row r="260" spans="1:9" s="33" customFormat="1" ht="18.75" x14ac:dyDescent="0.3">
      <c r="A260" s="16">
        <v>21</v>
      </c>
      <c r="B260" s="16">
        <v>12</v>
      </c>
      <c r="C260" s="17">
        <v>24</v>
      </c>
      <c r="D260" s="89">
        <v>29.1</v>
      </c>
      <c r="E260" s="31">
        <f t="shared" si="24"/>
        <v>9.3569131832797435E-3</v>
      </c>
      <c r="F260" s="32">
        <f t="shared" si="25"/>
        <v>5.2520353697749203E-3</v>
      </c>
      <c r="G260" s="82">
        <f t="shared" si="23"/>
        <v>3991853.195272801</v>
      </c>
      <c r="H260" s="53"/>
      <c r="I260" s="63"/>
    </row>
    <row r="261" spans="1:9" s="33" customFormat="1" ht="18.75" x14ac:dyDescent="0.3">
      <c r="A261" s="16">
        <v>21</v>
      </c>
      <c r="B261" s="16">
        <v>12</v>
      </c>
      <c r="C261" s="17">
        <v>25</v>
      </c>
      <c r="D261" s="89">
        <f>41.6</f>
        <v>41.6</v>
      </c>
      <c r="E261" s="31">
        <f t="shared" si="24"/>
        <v>1.3376205787781351E-2</v>
      </c>
      <c r="F261" s="32">
        <f t="shared" si="25"/>
        <v>7.5080643086816723E-3</v>
      </c>
      <c r="G261" s="82">
        <f t="shared" si="23"/>
        <v>5706566.7671253784</v>
      </c>
      <c r="H261" s="53"/>
      <c r="I261" s="63"/>
    </row>
    <row r="262" spans="1:9" s="33" customFormat="1" ht="18.75" x14ac:dyDescent="0.3">
      <c r="A262" s="16">
        <v>21</v>
      </c>
      <c r="B262" s="16">
        <v>12</v>
      </c>
      <c r="C262" s="17">
        <v>26</v>
      </c>
      <c r="D262" s="89">
        <v>43.1</v>
      </c>
      <c r="E262" s="31">
        <f t="shared" si="24"/>
        <v>1.3858520900321544E-2</v>
      </c>
      <c r="F262" s="32">
        <f t="shared" si="25"/>
        <v>7.7787877813504831E-3</v>
      </c>
      <c r="G262" s="82">
        <f t="shared" si="23"/>
        <v>5912332.3957476877</v>
      </c>
      <c r="H262" s="53"/>
      <c r="I262" s="63"/>
    </row>
    <row r="263" spans="1:9" s="33" customFormat="1" ht="18.75" x14ac:dyDescent="0.3">
      <c r="A263" s="16">
        <v>21</v>
      </c>
      <c r="B263" s="16">
        <v>12</v>
      </c>
      <c r="C263" s="17">
        <v>27</v>
      </c>
      <c r="D263" s="91">
        <v>39.9</v>
      </c>
      <c r="E263" s="31">
        <f t="shared" si="24"/>
        <v>1.2829581993569131E-2</v>
      </c>
      <c r="F263" s="32">
        <f t="shared" si="25"/>
        <v>7.2012443729903538E-3</v>
      </c>
      <c r="G263" s="82">
        <f t="shared" si="23"/>
        <v>5473365.7213534275</v>
      </c>
      <c r="H263" s="53"/>
      <c r="I263" s="63"/>
    </row>
    <row r="264" spans="1:9" s="33" customFormat="1" ht="18.75" x14ac:dyDescent="0.3">
      <c r="A264" s="16">
        <v>21</v>
      </c>
      <c r="B264" s="16">
        <v>12</v>
      </c>
      <c r="C264" s="17">
        <v>28</v>
      </c>
      <c r="D264" s="91">
        <v>29</v>
      </c>
      <c r="E264" s="31">
        <f t="shared" si="24"/>
        <v>9.3247588424437301E-3</v>
      </c>
      <c r="F264" s="32">
        <f t="shared" si="25"/>
        <v>5.233987138263666E-3</v>
      </c>
      <c r="G264" s="82">
        <f t="shared" si="23"/>
        <v>3978135.4866979802</v>
      </c>
      <c r="H264" s="53"/>
      <c r="I264" s="63"/>
    </row>
    <row r="265" spans="1:9" s="33" customFormat="1" ht="18.75" x14ac:dyDescent="0.3">
      <c r="A265" s="16">
        <v>21</v>
      </c>
      <c r="B265" s="16">
        <v>12</v>
      </c>
      <c r="C265" s="17">
        <v>29</v>
      </c>
      <c r="D265" s="91">
        <v>42.5</v>
      </c>
      <c r="E265" s="31">
        <f t="shared" si="24"/>
        <v>1.3665594855305467E-2</v>
      </c>
      <c r="F265" s="32">
        <f t="shared" si="25"/>
        <v>7.6704983922829591E-3</v>
      </c>
      <c r="G265" s="82">
        <f t="shared" si="23"/>
        <v>5830026.1442987639</v>
      </c>
      <c r="H265" s="53"/>
      <c r="I265" s="63"/>
    </row>
    <row r="266" spans="1:9" s="33" customFormat="1" ht="18.75" x14ac:dyDescent="0.3">
      <c r="A266" s="34">
        <v>21</v>
      </c>
      <c r="B266" s="34">
        <v>12</v>
      </c>
      <c r="C266" s="90">
        <v>30</v>
      </c>
      <c r="D266" s="91">
        <v>42.4</v>
      </c>
      <c r="E266" s="31">
        <f t="shared" si="24"/>
        <v>1.3633440514469453E-2</v>
      </c>
      <c r="F266" s="32">
        <f t="shared" si="25"/>
        <v>7.6524501607717049E-3</v>
      </c>
      <c r="G266" s="82">
        <f t="shared" si="23"/>
        <v>5816308.4357239436</v>
      </c>
      <c r="H266" s="53"/>
      <c r="I266" s="63"/>
    </row>
    <row r="267" spans="1:9" s="33" customFormat="1" ht="18.75" x14ac:dyDescent="0.3">
      <c r="A267" s="16">
        <v>21</v>
      </c>
      <c r="B267" s="16">
        <v>12</v>
      </c>
      <c r="C267" s="90">
        <v>31</v>
      </c>
      <c r="D267" s="91">
        <v>40.4</v>
      </c>
      <c r="E267" s="31">
        <f t="shared" si="24"/>
        <v>1.2990353697749195E-2</v>
      </c>
      <c r="F267" s="32">
        <f t="shared" si="25"/>
        <v>7.2914855305466235E-3</v>
      </c>
      <c r="G267" s="82">
        <f t="shared" si="23"/>
        <v>5541954.26422753</v>
      </c>
      <c r="H267" s="53"/>
      <c r="I267" s="63"/>
    </row>
    <row r="268" spans="1:9" s="33" customFormat="1" ht="18.75" x14ac:dyDescent="0.3">
      <c r="A268" s="16">
        <v>21</v>
      </c>
      <c r="B268" s="16">
        <v>12</v>
      </c>
      <c r="C268" s="90">
        <v>32</v>
      </c>
      <c r="D268" s="91">
        <v>29.8</v>
      </c>
      <c r="E268" s="31">
        <f t="shared" si="24"/>
        <v>9.5819935691318324E-3</v>
      </c>
      <c r="F268" s="32">
        <f t="shared" si="25"/>
        <v>5.3783729903536977E-3</v>
      </c>
      <c r="G268" s="82">
        <f t="shared" si="23"/>
        <v>4087877.1552965445</v>
      </c>
      <c r="H268" s="53"/>
      <c r="I268" s="63"/>
    </row>
    <row r="269" spans="1:9" s="33" customFormat="1" ht="18.75" x14ac:dyDescent="0.3">
      <c r="A269" s="34">
        <v>21</v>
      </c>
      <c r="B269" s="34">
        <v>12</v>
      </c>
      <c r="C269" s="90">
        <v>33</v>
      </c>
      <c r="D269" s="91">
        <f>42.8</f>
        <v>42.8</v>
      </c>
      <c r="E269" s="31">
        <f t="shared" si="24"/>
        <v>1.3762057877813504E-2</v>
      </c>
      <c r="F269" s="32">
        <f t="shared" si="25"/>
        <v>7.7246430868167203E-3</v>
      </c>
      <c r="G269" s="82">
        <f t="shared" si="23"/>
        <v>5871179.2700232258</v>
      </c>
      <c r="H269" s="53"/>
      <c r="I269" s="63"/>
    </row>
    <row r="270" spans="1:9" s="33" customFormat="1" ht="18.75" x14ac:dyDescent="0.3">
      <c r="A270" s="34">
        <v>21</v>
      </c>
      <c r="B270" s="34">
        <v>12</v>
      </c>
      <c r="C270" s="90">
        <v>34</v>
      </c>
      <c r="D270" s="91">
        <v>43.1</v>
      </c>
      <c r="E270" s="31">
        <f t="shared" si="24"/>
        <v>1.3858520900321544E-2</v>
      </c>
      <c r="F270" s="32">
        <f t="shared" si="25"/>
        <v>7.7787877813504831E-3</v>
      </c>
      <c r="G270" s="82">
        <f t="shared" si="23"/>
        <v>5912332.3957476877</v>
      </c>
      <c r="H270" s="53"/>
      <c r="I270" s="63"/>
    </row>
    <row r="271" spans="1:9" s="33" customFormat="1" ht="18.75" x14ac:dyDescent="0.3">
      <c r="A271" s="34">
        <v>21</v>
      </c>
      <c r="B271" s="34">
        <v>12</v>
      </c>
      <c r="C271" s="90">
        <v>35</v>
      </c>
      <c r="D271" s="91">
        <v>40.4</v>
      </c>
      <c r="E271" s="31">
        <f t="shared" si="24"/>
        <v>1.2990353697749195E-2</v>
      </c>
      <c r="F271" s="32">
        <f t="shared" si="25"/>
        <v>7.2914855305466235E-3</v>
      </c>
      <c r="G271" s="82">
        <f t="shared" si="23"/>
        <v>5541954.26422753</v>
      </c>
      <c r="H271" s="53"/>
      <c r="I271" s="63"/>
    </row>
    <row r="272" spans="1:9" s="33" customFormat="1" ht="18.75" x14ac:dyDescent="0.3">
      <c r="A272" s="34">
        <v>21</v>
      </c>
      <c r="B272" s="34">
        <v>12</v>
      </c>
      <c r="C272" s="90">
        <v>36</v>
      </c>
      <c r="D272" s="91">
        <v>29.4</v>
      </c>
      <c r="E272" s="31">
        <f t="shared" si="24"/>
        <v>9.4533762057877804E-3</v>
      </c>
      <c r="F272" s="32">
        <f t="shared" si="25"/>
        <v>5.3061800643086814E-3</v>
      </c>
      <c r="G272" s="82">
        <f t="shared" si="23"/>
        <v>4033006.3209972619</v>
      </c>
      <c r="H272" s="53"/>
      <c r="I272" s="63"/>
    </row>
    <row r="273" spans="1:9" s="33" customFormat="1" ht="18.75" x14ac:dyDescent="0.3">
      <c r="A273" s="34">
        <v>21</v>
      </c>
      <c r="B273" s="34">
        <v>12</v>
      </c>
      <c r="C273" s="90">
        <v>37</v>
      </c>
      <c r="D273" s="91">
        <v>42.7</v>
      </c>
      <c r="E273" s="31">
        <f t="shared" si="24"/>
        <v>1.3729903536977494E-2</v>
      </c>
      <c r="F273" s="32">
        <f t="shared" si="25"/>
        <v>7.7065948553054677E-3</v>
      </c>
      <c r="G273" s="82">
        <f t="shared" si="23"/>
        <v>5857461.5614484055</v>
      </c>
      <c r="H273" s="53"/>
      <c r="I273" s="63"/>
    </row>
    <row r="274" spans="1:9" s="33" customFormat="1" ht="18.75" x14ac:dyDescent="0.3">
      <c r="A274" s="34">
        <v>21</v>
      </c>
      <c r="B274" s="34">
        <v>12</v>
      </c>
      <c r="C274" s="90">
        <v>38</v>
      </c>
      <c r="D274" s="91">
        <v>42.6</v>
      </c>
      <c r="E274" s="31">
        <f t="shared" si="24"/>
        <v>1.369774919614148E-2</v>
      </c>
      <c r="F274" s="32">
        <f t="shared" si="25"/>
        <v>7.6885466237942134E-3</v>
      </c>
      <c r="G274" s="82">
        <f t="shared" si="23"/>
        <v>5843743.8528735852</v>
      </c>
      <c r="H274" s="53"/>
      <c r="I274" s="63"/>
    </row>
    <row r="275" spans="1:9" s="33" customFormat="1" ht="18.75" x14ac:dyDescent="0.3">
      <c r="A275" s="34">
        <v>21</v>
      </c>
      <c r="B275" s="34">
        <v>12</v>
      </c>
      <c r="C275" s="90">
        <v>39</v>
      </c>
      <c r="D275" s="91">
        <f>40.1</f>
        <v>40.1</v>
      </c>
      <c r="E275" s="31">
        <f t="shared" si="24"/>
        <v>1.2893890675241158E-2</v>
      </c>
      <c r="F275" s="32">
        <f t="shared" si="25"/>
        <v>7.2373408360128623E-3</v>
      </c>
      <c r="G275" s="82">
        <f t="shared" si="23"/>
        <v>5500801.1385030691</v>
      </c>
      <c r="H275" s="53"/>
      <c r="I275" s="63"/>
    </row>
    <row r="276" spans="1:9" s="33" customFormat="1" ht="18.75" x14ac:dyDescent="0.3">
      <c r="A276" s="34">
        <v>21</v>
      </c>
      <c r="B276" s="34">
        <v>12</v>
      </c>
      <c r="C276" s="90">
        <v>40</v>
      </c>
      <c r="D276" s="91">
        <v>29.8</v>
      </c>
      <c r="E276" s="31">
        <f t="shared" si="24"/>
        <v>9.5819935691318324E-3</v>
      </c>
      <c r="F276" s="32">
        <f t="shared" si="25"/>
        <v>5.3783729903536977E-3</v>
      </c>
      <c r="G276" s="82">
        <f t="shared" si="23"/>
        <v>4087877.1552965445</v>
      </c>
      <c r="H276" s="53"/>
      <c r="I276" s="63"/>
    </row>
    <row r="277" spans="1:9" s="33" customFormat="1" ht="18.75" x14ac:dyDescent="0.3">
      <c r="A277" s="34">
        <v>21</v>
      </c>
      <c r="B277" s="34">
        <v>12</v>
      </c>
      <c r="C277" s="90">
        <v>41</v>
      </c>
      <c r="D277" s="91">
        <f>30.3</f>
        <v>30.3</v>
      </c>
      <c r="E277" s="31">
        <f t="shared" si="24"/>
        <v>9.7427652733118979E-3</v>
      </c>
      <c r="F277" s="32">
        <f t="shared" si="25"/>
        <v>5.4686141479099682E-3</v>
      </c>
      <c r="G277" s="82">
        <f t="shared" si="23"/>
        <v>4156465.6981706484</v>
      </c>
      <c r="H277" s="53"/>
      <c r="I277" s="63"/>
    </row>
    <row r="278" spans="1:9" s="33" customFormat="1" ht="18.75" x14ac:dyDescent="0.3">
      <c r="A278" s="16">
        <v>21</v>
      </c>
      <c r="B278" s="16">
        <v>12</v>
      </c>
      <c r="C278" s="17">
        <v>42</v>
      </c>
      <c r="D278" s="91">
        <f>40.1</f>
        <v>40.1</v>
      </c>
      <c r="E278" s="31">
        <f t="shared" si="24"/>
        <v>1.2893890675241158E-2</v>
      </c>
      <c r="F278" s="32">
        <f t="shared" si="25"/>
        <v>7.2373408360128623E-3</v>
      </c>
      <c r="G278" s="82">
        <f t="shared" si="23"/>
        <v>5500801.1385030691</v>
      </c>
      <c r="H278" s="53"/>
      <c r="I278" s="63"/>
    </row>
    <row r="279" spans="1:9" s="33" customFormat="1" ht="18.75" x14ac:dyDescent="0.3">
      <c r="A279" s="34">
        <v>21</v>
      </c>
      <c r="B279" s="34">
        <v>12</v>
      </c>
      <c r="C279" s="90">
        <v>43</v>
      </c>
      <c r="D279" s="91">
        <v>43.1</v>
      </c>
      <c r="E279" s="31">
        <f t="shared" si="24"/>
        <v>1.3858520900321544E-2</v>
      </c>
      <c r="F279" s="32">
        <f t="shared" si="25"/>
        <v>7.7787877813504831E-3</v>
      </c>
      <c r="G279" s="82">
        <f t="shared" si="23"/>
        <v>5912332.3957476877</v>
      </c>
      <c r="H279" s="53"/>
      <c r="I279" s="63"/>
    </row>
    <row r="280" spans="1:9" s="33" customFormat="1" ht="18.75" x14ac:dyDescent="0.3">
      <c r="A280" s="34">
        <v>21</v>
      </c>
      <c r="B280" s="34">
        <v>12</v>
      </c>
      <c r="C280" s="90">
        <v>44</v>
      </c>
      <c r="D280" s="91">
        <v>42.7</v>
      </c>
      <c r="E280" s="31">
        <f t="shared" si="24"/>
        <v>1.3729903536977494E-2</v>
      </c>
      <c r="F280" s="32">
        <f t="shared" si="25"/>
        <v>7.7065948553054677E-3</v>
      </c>
      <c r="G280" s="82">
        <f t="shared" si="23"/>
        <v>5857461.5614484055</v>
      </c>
      <c r="H280" s="53"/>
      <c r="I280" s="63"/>
    </row>
    <row r="281" spans="1:9" s="33" customFormat="1" ht="18.75" x14ac:dyDescent="0.3">
      <c r="A281" s="34">
        <v>21</v>
      </c>
      <c r="B281" s="34">
        <v>12</v>
      </c>
      <c r="C281" s="90">
        <v>45</v>
      </c>
      <c r="D281" s="91">
        <v>29.8</v>
      </c>
      <c r="E281" s="31">
        <f t="shared" si="24"/>
        <v>9.5819935691318324E-3</v>
      </c>
      <c r="F281" s="32">
        <f t="shared" si="25"/>
        <v>5.3783729903536977E-3</v>
      </c>
      <c r="G281" s="82">
        <f t="shared" si="23"/>
        <v>4087877.1552965445</v>
      </c>
      <c r="H281" s="53"/>
      <c r="I281" s="63"/>
    </row>
    <row r="282" spans="1:9" s="33" customFormat="1" ht="18.75" x14ac:dyDescent="0.3">
      <c r="A282" s="34">
        <v>21</v>
      </c>
      <c r="B282" s="34">
        <v>12</v>
      </c>
      <c r="C282" s="90">
        <v>46</v>
      </c>
      <c r="D282" s="91">
        <v>40.700000000000003</v>
      </c>
      <c r="E282" s="31">
        <f t="shared" si="24"/>
        <v>1.3086816720257235E-2</v>
      </c>
      <c r="F282" s="32">
        <f t="shared" si="25"/>
        <v>7.3456302250803863E-3</v>
      </c>
      <c r="G282" s="82">
        <f t="shared" si="23"/>
        <v>5583107.3899519928</v>
      </c>
      <c r="H282" s="53"/>
      <c r="I282" s="63"/>
    </row>
    <row r="283" spans="1:9" s="33" customFormat="1" ht="18.75" x14ac:dyDescent="0.3">
      <c r="A283" s="34">
        <v>21</v>
      </c>
      <c r="B283" s="34">
        <v>12</v>
      </c>
      <c r="C283" s="90">
        <v>47</v>
      </c>
      <c r="D283" s="92">
        <v>42.5</v>
      </c>
      <c r="E283" s="31">
        <f t="shared" si="24"/>
        <v>1.3665594855305467E-2</v>
      </c>
      <c r="F283" s="32">
        <f t="shared" si="25"/>
        <v>7.6704983922829591E-3</v>
      </c>
      <c r="G283" s="82">
        <f t="shared" si="23"/>
        <v>5830026.1442987639</v>
      </c>
      <c r="H283" s="53"/>
      <c r="I283" s="63"/>
    </row>
    <row r="284" spans="1:9" s="33" customFormat="1" ht="18.75" x14ac:dyDescent="0.3">
      <c r="A284" s="34">
        <v>21</v>
      </c>
      <c r="B284" s="34">
        <v>12</v>
      </c>
      <c r="C284" s="90">
        <v>48</v>
      </c>
      <c r="D284" s="92">
        <v>43.3</v>
      </c>
      <c r="E284" s="31">
        <f t="shared" si="24"/>
        <v>1.3922829581993569E-2</v>
      </c>
      <c r="F284" s="32">
        <f t="shared" si="25"/>
        <v>7.81488424437299E-3</v>
      </c>
      <c r="G284" s="82">
        <f t="shared" si="23"/>
        <v>5939767.8128973283</v>
      </c>
      <c r="H284" s="53"/>
      <c r="I284" s="63"/>
    </row>
    <row r="285" spans="1:9" s="33" customFormat="1" ht="18.75" x14ac:dyDescent="0.3">
      <c r="A285" s="34">
        <v>21</v>
      </c>
      <c r="B285" s="34">
        <v>12</v>
      </c>
      <c r="C285" s="90">
        <v>49</v>
      </c>
      <c r="D285" s="92">
        <f>29.8</f>
        <v>29.8</v>
      </c>
      <c r="E285" s="31">
        <f t="shared" si="24"/>
        <v>9.5819935691318324E-3</v>
      </c>
      <c r="F285" s="32">
        <f t="shared" si="25"/>
        <v>5.3783729903536977E-3</v>
      </c>
      <c r="G285" s="82">
        <f t="shared" si="23"/>
        <v>4087877.1552965445</v>
      </c>
      <c r="H285" s="53"/>
      <c r="I285" s="63"/>
    </row>
    <row r="286" spans="1:9" s="33" customFormat="1" ht="18.75" x14ac:dyDescent="0.3">
      <c r="A286" s="34">
        <v>21</v>
      </c>
      <c r="B286" s="34">
        <v>12</v>
      </c>
      <c r="C286" s="90">
        <v>50</v>
      </c>
      <c r="D286" s="92">
        <f>40.5</f>
        <v>40.5</v>
      </c>
      <c r="E286" s="31">
        <f t="shared" si="24"/>
        <v>1.3022508038585208E-2</v>
      </c>
      <c r="F286" s="32">
        <f t="shared" si="25"/>
        <v>7.3095337620578777E-3</v>
      </c>
      <c r="G286" s="82">
        <f t="shared" si="23"/>
        <v>5555671.9728023512</v>
      </c>
      <c r="H286" s="53"/>
      <c r="I286" s="63"/>
    </row>
    <row r="287" spans="1:9" s="33" customFormat="1" ht="18.75" x14ac:dyDescent="0.3">
      <c r="A287" s="34">
        <v>21</v>
      </c>
      <c r="B287" s="34">
        <v>12</v>
      </c>
      <c r="C287" s="90">
        <v>51</v>
      </c>
      <c r="D287" s="92">
        <f>42.6</f>
        <v>42.6</v>
      </c>
      <c r="E287" s="31">
        <f t="shared" si="24"/>
        <v>1.369774919614148E-2</v>
      </c>
      <c r="F287" s="32">
        <f t="shared" si="25"/>
        <v>7.6885466237942134E-3</v>
      </c>
      <c r="G287" s="82">
        <f t="shared" si="23"/>
        <v>5843743.8528735852</v>
      </c>
      <c r="H287" s="53"/>
      <c r="I287" s="63"/>
    </row>
    <row r="288" spans="1:9" s="33" customFormat="1" ht="18.75" x14ac:dyDescent="0.3">
      <c r="A288" s="34">
        <v>21</v>
      </c>
      <c r="B288" s="34">
        <v>12</v>
      </c>
      <c r="C288" s="90">
        <v>53</v>
      </c>
      <c r="D288" s="92">
        <v>30.8</v>
      </c>
      <c r="E288" s="31">
        <f t="shared" si="24"/>
        <v>9.9035369774919616E-3</v>
      </c>
      <c r="F288" s="32">
        <f t="shared" si="25"/>
        <v>5.5588553054662379E-3</v>
      </c>
      <c r="G288" s="82">
        <f t="shared" si="23"/>
        <v>4225054.2410447514</v>
      </c>
      <c r="H288" s="53"/>
      <c r="I288" s="63"/>
    </row>
    <row r="289" spans="1:9" s="33" customFormat="1" ht="18.75" x14ac:dyDescent="0.3">
      <c r="A289" s="34">
        <v>21</v>
      </c>
      <c r="B289" s="34">
        <v>12</v>
      </c>
      <c r="C289" s="90">
        <v>54</v>
      </c>
      <c r="D289" s="92">
        <v>41.1</v>
      </c>
      <c r="E289" s="31">
        <f t="shared" si="24"/>
        <v>1.3215434083601287E-2</v>
      </c>
      <c r="F289" s="32">
        <f t="shared" si="25"/>
        <v>7.4178231511254026E-3</v>
      </c>
      <c r="G289" s="82">
        <f t="shared" si="23"/>
        <v>5637978.224251275</v>
      </c>
      <c r="H289" s="53"/>
      <c r="I289" s="63"/>
    </row>
    <row r="290" spans="1:9" s="33" customFormat="1" ht="18.75" x14ac:dyDescent="0.3">
      <c r="A290" s="34">
        <v>21</v>
      </c>
      <c r="B290" s="34">
        <v>12</v>
      </c>
      <c r="C290" s="90">
        <v>55</v>
      </c>
      <c r="D290" s="92">
        <v>42.8</v>
      </c>
      <c r="E290" s="31">
        <f t="shared" si="24"/>
        <v>1.3762057877813504E-2</v>
      </c>
      <c r="F290" s="32">
        <f t="shared" si="25"/>
        <v>7.7246430868167203E-3</v>
      </c>
      <c r="G290" s="82">
        <f t="shared" si="23"/>
        <v>5871179.2700232258</v>
      </c>
      <c r="H290" s="53"/>
      <c r="I290" s="63"/>
    </row>
    <row r="291" spans="1:9" s="33" customFormat="1" ht="18.75" x14ac:dyDescent="0.3">
      <c r="A291" s="16">
        <v>21</v>
      </c>
      <c r="B291" s="16">
        <v>12</v>
      </c>
      <c r="C291" s="17">
        <v>56</v>
      </c>
      <c r="D291" s="92">
        <v>43.1</v>
      </c>
      <c r="E291" s="31">
        <f t="shared" si="24"/>
        <v>1.3858520900321544E-2</v>
      </c>
      <c r="F291" s="32">
        <f t="shared" si="25"/>
        <v>7.7787877813504831E-3</v>
      </c>
      <c r="G291" s="82">
        <f t="shared" si="23"/>
        <v>5912332.3957476877</v>
      </c>
      <c r="H291" s="53"/>
      <c r="I291" s="63"/>
    </row>
    <row r="292" spans="1:9" s="33" customFormat="1" ht="18.75" x14ac:dyDescent="0.3">
      <c r="A292" s="34">
        <v>21</v>
      </c>
      <c r="B292" s="34">
        <v>12</v>
      </c>
      <c r="C292" s="90">
        <v>57</v>
      </c>
      <c r="D292" s="92">
        <v>30.4</v>
      </c>
      <c r="E292" s="31">
        <f t="shared" si="24"/>
        <v>9.7749196141479096E-3</v>
      </c>
      <c r="F292" s="32">
        <f t="shared" si="25"/>
        <v>5.4866623794212217E-3</v>
      </c>
      <c r="G292" s="82">
        <f t="shared" si="23"/>
        <v>4170183.4067454683</v>
      </c>
      <c r="H292" s="53"/>
      <c r="I292" s="63"/>
    </row>
    <row r="293" spans="1:9" s="33" customFormat="1" ht="18.75" x14ac:dyDescent="0.3">
      <c r="A293" s="34">
        <v>21</v>
      </c>
      <c r="B293" s="34">
        <v>12</v>
      </c>
      <c r="C293" s="90">
        <v>58</v>
      </c>
      <c r="D293" s="92">
        <v>40.799999999999997</v>
      </c>
      <c r="E293" s="31">
        <f t="shared" si="24"/>
        <v>1.3118971061093247E-2</v>
      </c>
      <c r="F293" s="32">
        <f t="shared" si="25"/>
        <v>7.3636784565916397E-3</v>
      </c>
      <c r="G293" s="82">
        <f t="shared" si="23"/>
        <v>5596825.0985268131</v>
      </c>
      <c r="H293" s="53"/>
      <c r="I293" s="63"/>
    </row>
    <row r="294" spans="1:9" s="33" customFormat="1" ht="18.75" x14ac:dyDescent="0.3">
      <c r="A294" s="34">
        <v>21</v>
      </c>
      <c r="B294" s="34">
        <v>12</v>
      </c>
      <c r="C294" s="90">
        <v>59</v>
      </c>
      <c r="D294" s="92">
        <v>42.2</v>
      </c>
      <c r="E294" s="31">
        <f t="shared" si="24"/>
        <v>1.3569131832797428E-2</v>
      </c>
      <c r="F294" s="32">
        <f t="shared" si="25"/>
        <v>7.6163536977491963E-3</v>
      </c>
      <c r="G294" s="82">
        <f t="shared" si="23"/>
        <v>5788873.0185743021</v>
      </c>
      <c r="H294" s="53"/>
      <c r="I294" s="63"/>
    </row>
    <row r="295" spans="1:9" s="33" customFormat="1" ht="18.75" x14ac:dyDescent="0.3">
      <c r="A295" s="34">
        <v>21</v>
      </c>
      <c r="B295" s="34">
        <v>12</v>
      </c>
      <c r="C295" s="90">
        <v>60</v>
      </c>
      <c r="D295" s="92">
        <v>43.6</v>
      </c>
      <c r="E295" s="31">
        <f t="shared" si="24"/>
        <v>1.4019292604501608E-2</v>
      </c>
      <c r="F295" s="32">
        <f t="shared" si="25"/>
        <v>7.8690289389067528E-3</v>
      </c>
      <c r="G295" s="82">
        <f t="shared" si="23"/>
        <v>5980920.9386217911</v>
      </c>
      <c r="H295" s="53"/>
      <c r="I295" s="63"/>
    </row>
    <row r="296" spans="1:9" s="33" customFormat="1" ht="18.75" x14ac:dyDescent="0.3">
      <c r="A296" s="34">
        <v>21</v>
      </c>
      <c r="B296" s="34">
        <v>12</v>
      </c>
      <c r="C296" s="90">
        <v>61</v>
      </c>
      <c r="D296" s="92">
        <v>42.9</v>
      </c>
      <c r="E296" s="31">
        <f t="shared" si="24"/>
        <v>1.3794212218649517E-2</v>
      </c>
      <c r="F296" s="32">
        <f t="shared" si="25"/>
        <v>7.7426913183279746E-3</v>
      </c>
      <c r="G296" s="82">
        <f t="shared" si="23"/>
        <v>5884896.9785980461</v>
      </c>
      <c r="H296" s="53"/>
      <c r="I296" s="63"/>
    </row>
    <row r="297" spans="1:9" s="33" customFormat="1" ht="18.75" x14ac:dyDescent="0.3">
      <c r="A297" s="16">
        <v>21</v>
      </c>
      <c r="B297" s="16">
        <v>12</v>
      </c>
      <c r="C297" s="17">
        <v>62</v>
      </c>
      <c r="D297" s="92">
        <f>42.5</f>
        <v>42.5</v>
      </c>
      <c r="E297" s="31">
        <f t="shared" si="24"/>
        <v>1.3665594855305467E-2</v>
      </c>
      <c r="F297" s="32">
        <f t="shared" si="25"/>
        <v>7.6704983922829591E-3</v>
      </c>
      <c r="G297" s="82">
        <f t="shared" si="23"/>
        <v>5830026.1442987639</v>
      </c>
      <c r="H297" s="53"/>
      <c r="I297" s="63"/>
    </row>
    <row r="298" spans="1:9" s="33" customFormat="1" ht="18.75" x14ac:dyDescent="0.3">
      <c r="A298" s="34">
        <v>21</v>
      </c>
      <c r="B298" s="34">
        <v>12</v>
      </c>
      <c r="C298" s="90">
        <v>63</v>
      </c>
      <c r="D298" s="92">
        <v>38.799999999999997</v>
      </c>
      <c r="E298" s="31">
        <f t="shared" si="24"/>
        <v>1.247588424437299E-2</v>
      </c>
      <c r="F298" s="32">
        <f t="shared" si="25"/>
        <v>7.0027138263665601E-3</v>
      </c>
      <c r="G298" s="82">
        <f t="shared" si="23"/>
        <v>5322470.9270304013</v>
      </c>
      <c r="H298" s="53"/>
      <c r="I298" s="63"/>
    </row>
    <row r="299" spans="1:9" s="33" customFormat="1" ht="18.75" x14ac:dyDescent="0.3">
      <c r="A299" s="34">
        <v>21</v>
      </c>
      <c r="B299" s="34">
        <v>12</v>
      </c>
      <c r="C299" s="90">
        <v>65</v>
      </c>
      <c r="D299" s="92">
        <v>42.6</v>
      </c>
      <c r="E299" s="31">
        <f t="shared" si="24"/>
        <v>1.369774919614148E-2</v>
      </c>
      <c r="F299" s="32">
        <f t="shared" si="25"/>
        <v>7.6885466237942134E-3</v>
      </c>
      <c r="G299" s="82">
        <f t="shared" si="23"/>
        <v>5843743.8528735852</v>
      </c>
      <c r="H299" s="53"/>
      <c r="I299" s="63"/>
    </row>
    <row r="300" spans="1:9" s="33" customFormat="1" ht="18.75" x14ac:dyDescent="0.3">
      <c r="A300" s="16">
        <v>21</v>
      </c>
      <c r="B300" s="16">
        <v>12</v>
      </c>
      <c r="C300" s="17">
        <v>66</v>
      </c>
      <c r="D300" s="92">
        <v>43.3</v>
      </c>
      <c r="E300" s="31">
        <f t="shared" si="24"/>
        <v>1.3922829581993569E-2</v>
      </c>
      <c r="F300" s="32">
        <f t="shared" si="25"/>
        <v>7.81488424437299E-3</v>
      </c>
      <c r="G300" s="82">
        <f t="shared" ref="G300:G363" si="26">F300*$H$2</f>
        <v>5939767.8128973283</v>
      </c>
      <c r="H300" s="53"/>
      <c r="I300" s="63"/>
    </row>
    <row r="301" spans="1:9" s="33" customFormat="1" ht="18.75" x14ac:dyDescent="0.3">
      <c r="A301" s="16">
        <v>21</v>
      </c>
      <c r="B301" s="16">
        <v>12</v>
      </c>
      <c r="C301" s="17">
        <v>67</v>
      </c>
      <c r="D301" s="92">
        <f>39.3</f>
        <v>39.299999999999997</v>
      </c>
      <c r="E301" s="31">
        <f t="shared" si="24"/>
        <v>1.2636655948553054E-2</v>
      </c>
      <c r="F301" s="32">
        <f t="shared" si="25"/>
        <v>7.0929549839228298E-3</v>
      </c>
      <c r="G301" s="82">
        <f t="shared" si="26"/>
        <v>5391059.4699045038</v>
      </c>
      <c r="H301" s="53"/>
      <c r="I301" s="63"/>
    </row>
    <row r="302" spans="1:9" s="33" customFormat="1" ht="18.75" x14ac:dyDescent="0.3">
      <c r="A302" s="16">
        <v>21</v>
      </c>
      <c r="B302" s="16">
        <v>12</v>
      </c>
      <c r="C302" s="17">
        <v>68</v>
      </c>
      <c r="D302" s="92">
        <v>27.9</v>
      </c>
      <c r="E302" s="31">
        <f t="shared" si="24"/>
        <v>8.9710610932475874E-3</v>
      </c>
      <c r="F302" s="32">
        <f t="shared" si="25"/>
        <v>5.0354565916398706E-3</v>
      </c>
      <c r="G302" s="82">
        <f t="shared" si="26"/>
        <v>3827240.6923749526</v>
      </c>
      <c r="H302" s="53"/>
      <c r="I302" s="63"/>
    </row>
    <row r="303" spans="1:9" s="33" customFormat="1" ht="18.75" x14ac:dyDescent="0.3">
      <c r="A303" s="34">
        <v>21</v>
      </c>
      <c r="B303" s="34">
        <v>12</v>
      </c>
      <c r="C303" s="90">
        <v>69</v>
      </c>
      <c r="D303" s="92">
        <f>43.1</f>
        <v>43.1</v>
      </c>
      <c r="E303" s="31">
        <f t="shared" si="24"/>
        <v>1.3858520900321544E-2</v>
      </c>
      <c r="F303" s="32">
        <f t="shared" si="25"/>
        <v>7.7787877813504831E-3</v>
      </c>
      <c r="G303" s="82">
        <f t="shared" si="26"/>
        <v>5912332.3957476877</v>
      </c>
      <c r="H303" s="53"/>
      <c r="I303" s="63"/>
    </row>
    <row r="304" spans="1:9" s="33" customFormat="1" ht="18.75" x14ac:dyDescent="0.3">
      <c r="A304" s="34">
        <v>21</v>
      </c>
      <c r="B304" s="34">
        <v>12</v>
      </c>
      <c r="C304" s="90">
        <v>70</v>
      </c>
      <c r="D304" s="92">
        <f>41.7</f>
        <v>41.7</v>
      </c>
      <c r="E304" s="31">
        <f t="shared" ref="E304:E314" si="27">D304/$E$238</f>
        <v>1.3408360128617364E-2</v>
      </c>
      <c r="F304" s="32">
        <f t="shared" ref="F304:F314" si="28">E304*$F$238</f>
        <v>7.5261125401929266E-3</v>
      </c>
      <c r="G304" s="82">
        <f t="shared" si="26"/>
        <v>5720284.4757001987</v>
      </c>
      <c r="H304" s="53"/>
      <c r="I304" s="63"/>
    </row>
    <row r="305" spans="1:9" s="33" customFormat="1" ht="18.75" x14ac:dyDescent="0.3">
      <c r="A305" s="16">
        <v>21</v>
      </c>
      <c r="B305" s="16">
        <v>12</v>
      </c>
      <c r="C305" s="17">
        <v>71</v>
      </c>
      <c r="D305" s="92">
        <v>39.799999999999997</v>
      </c>
      <c r="E305" s="31">
        <f t="shared" si="27"/>
        <v>1.2797427652733118E-2</v>
      </c>
      <c r="F305" s="32">
        <f t="shared" si="28"/>
        <v>7.1831961414790995E-3</v>
      </c>
      <c r="G305" s="82">
        <f t="shared" si="26"/>
        <v>5459648.0127786063</v>
      </c>
      <c r="H305" s="53"/>
      <c r="I305" s="63"/>
    </row>
    <row r="306" spans="1:9" s="33" customFormat="1" ht="18.75" x14ac:dyDescent="0.3">
      <c r="A306" s="34">
        <v>21</v>
      </c>
      <c r="B306" s="34">
        <v>12</v>
      </c>
      <c r="C306" s="90">
        <v>72</v>
      </c>
      <c r="D306" s="92">
        <v>28.6</v>
      </c>
      <c r="E306" s="31">
        <f t="shared" si="27"/>
        <v>9.1961414790996798E-3</v>
      </c>
      <c r="F306" s="32">
        <f t="shared" si="28"/>
        <v>5.1617942122186506E-3</v>
      </c>
      <c r="G306" s="82">
        <f t="shared" si="26"/>
        <v>3923264.652398698</v>
      </c>
      <c r="H306" s="53"/>
      <c r="I306" s="63"/>
    </row>
    <row r="307" spans="1:9" s="33" customFormat="1" ht="18.75" x14ac:dyDescent="0.3">
      <c r="A307" s="16">
        <v>21</v>
      </c>
      <c r="B307" s="16">
        <v>12</v>
      </c>
      <c r="C307" s="17">
        <v>73</v>
      </c>
      <c r="D307" s="92">
        <f>43.6</f>
        <v>43.6</v>
      </c>
      <c r="E307" s="31">
        <f t="shared" si="27"/>
        <v>1.4019292604501608E-2</v>
      </c>
      <c r="F307" s="32">
        <f t="shared" si="28"/>
        <v>7.8690289389067528E-3</v>
      </c>
      <c r="G307" s="82">
        <f t="shared" si="26"/>
        <v>5980920.9386217911</v>
      </c>
      <c r="H307" s="53"/>
      <c r="I307" s="63"/>
    </row>
    <row r="308" spans="1:9" s="33" customFormat="1" ht="18.75" x14ac:dyDescent="0.3">
      <c r="A308" s="16">
        <v>21</v>
      </c>
      <c r="B308" s="16">
        <v>12</v>
      </c>
      <c r="C308" s="17">
        <v>74</v>
      </c>
      <c r="D308" s="92">
        <v>42.9</v>
      </c>
      <c r="E308" s="31">
        <f t="shared" si="27"/>
        <v>1.3794212218649517E-2</v>
      </c>
      <c r="F308" s="32">
        <f t="shared" si="28"/>
        <v>7.7426913183279746E-3</v>
      </c>
      <c r="G308" s="82">
        <f t="shared" si="26"/>
        <v>5884896.9785980461</v>
      </c>
      <c r="H308" s="53"/>
      <c r="I308" s="63"/>
    </row>
    <row r="309" spans="1:9" s="33" customFormat="1" ht="18.75" x14ac:dyDescent="0.3">
      <c r="A309" s="16">
        <v>21</v>
      </c>
      <c r="B309" s="16">
        <v>12</v>
      </c>
      <c r="C309" s="17">
        <v>75</v>
      </c>
      <c r="D309" s="92">
        <v>39.200000000000003</v>
      </c>
      <c r="E309" s="31">
        <f t="shared" si="27"/>
        <v>1.2604501607717042E-2</v>
      </c>
      <c r="F309" s="32">
        <f t="shared" si="28"/>
        <v>7.0749067524115763E-3</v>
      </c>
      <c r="G309" s="82">
        <f t="shared" si="26"/>
        <v>5377341.7613296835</v>
      </c>
      <c r="H309" s="53"/>
      <c r="I309" s="63"/>
    </row>
    <row r="310" spans="1:9" s="33" customFormat="1" ht="18.75" x14ac:dyDescent="0.3">
      <c r="A310" s="34">
        <v>21</v>
      </c>
      <c r="B310" s="34">
        <v>12</v>
      </c>
      <c r="C310" s="90">
        <v>76</v>
      </c>
      <c r="D310" s="92">
        <v>27.9</v>
      </c>
      <c r="E310" s="31">
        <f t="shared" si="27"/>
        <v>8.9710610932475874E-3</v>
      </c>
      <c r="F310" s="32">
        <f t="shared" si="28"/>
        <v>5.0354565916398706E-3</v>
      </c>
      <c r="G310" s="82">
        <f t="shared" si="26"/>
        <v>3827240.6923749526</v>
      </c>
      <c r="H310" s="53"/>
      <c r="I310" s="63"/>
    </row>
    <row r="311" spans="1:9" s="33" customFormat="1" ht="18.75" x14ac:dyDescent="0.3">
      <c r="A311" s="34">
        <v>21</v>
      </c>
      <c r="B311" s="34">
        <v>12</v>
      </c>
      <c r="C311" s="90">
        <v>77</v>
      </c>
      <c r="D311" s="92">
        <f>42</f>
        <v>42</v>
      </c>
      <c r="E311" s="31">
        <f t="shared" si="27"/>
        <v>1.3504823151125401E-2</v>
      </c>
      <c r="F311" s="32">
        <f t="shared" si="28"/>
        <v>7.5802572347266877E-3</v>
      </c>
      <c r="G311" s="82">
        <f t="shared" si="26"/>
        <v>5761437.6014246605</v>
      </c>
      <c r="H311" s="53"/>
      <c r="I311" s="63"/>
    </row>
    <row r="312" spans="1:9" s="33" customFormat="1" ht="18.75" x14ac:dyDescent="0.3">
      <c r="A312" s="34">
        <v>21</v>
      </c>
      <c r="B312" s="34">
        <v>12</v>
      </c>
      <c r="C312" s="90">
        <v>78</v>
      </c>
      <c r="D312" s="92">
        <v>43.4</v>
      </c>
      <c r="E312" s="31">
        <f t="shared" si="27"/>
        <v>1.3954983922829581E-2</v>
      </c>
      <c r="F312" s="32">
        <f t="shared" si="28"/>
        <v>7.8329324758842443E-3</v>
      </c>
      <c r="G312" s="82">
        <f t="shared" si="26"/>
        <v>5953485.5214721495</v>
      </c>
      <c r="H312" s="53"/>
      <c r="I312" s="63"/>
    </row>
    <row r="313" spans="1:9" s="33" customFormat="1" ht="18.75" x14ac:dyDescent="0.3">
      <c r="A313" s="34">
        <v>21</v>
      </c>
      <c r="B313" s="34">
        <v>12</v>
      </c>
      <c r="C313" s="90">
        <v>79</v>
      </c>
      <c r="D313" s="92">
        <v>38.799999999999997</v>
      </c>
      <c r="E313" s="31">
        <f t="shared" si="27"/>
        <v>1.247588424437299E-2</v>
      </c>
      <c r="F313" s="32">
        <f t="shared" si="28"/>
        <v>7.0027138263665601E-3</v>
      </c>
      <c r="G313" s="82">
        <f t="shared" si="26"/>
        <v>5322470.9270304013</v>
      </c>
      <c r="H313" s="53"/>
      <c r="I313" s="63"/>
    </row>
    <row r="314" spans="1:9" s="33" customFormat="1" ht="18.75" x14ac:dyDescent="0.3">
      <c r="A314" s="34">
        <v>21</v>
      </c>
      <c r="B314" s="34">
        <v>12</v>
      </c>
      <c r="C314" s="90">
        <v>80</v>
      </c>
      <c r="D314" s="92">
        <f>14.25*2</f>
        <v>28.5</v>
      </c>
      <c r="E314" s="31">
        <f t="shared" si="27"/>
        <v>9.1639871382636663E-3</v>
      </c>
      <c r="F314" s="32">
        <f t="shared" si="28"/>
        <v>5.1437459807073963E-3</v>
      </c>
      <c r="G314" s="82">
        <f t="shared" si="26"/>
        <v>3909546.9438238773</v>
      </c>
      <c r="H314" s="53"/>
      <c r="I314" s="63"/>
    </row>
    <row r="315" spans="1:9" s="14" customFormat="1" ht="18.75" x14ac:dyDescent="0.3">
      <c r="A315" s="72" t="s">
        <v>63</v>
      </c>
      <c r="B315" s="72"/>
      <c r="C315" s="72"/>
      <c r="D315" s="72"/>
      <c r="E315" s="12">
        <v>1551</v>
      </c>
      <c r="F315" s="13">
        <v>0.51539999999999997</v>
      </c>
      <c r="G315" s="68">
        <f t="shared" si="26"/>
        <v>391734059.65310031</v>
      </c>
      <c r="H315" s="54"/>
      <c r="I315" s="61"/>
    </row>
    <row r="316" spans="1:9" ht="18.75" x14ac:dyDescent="0.3">
      <c r="A316" s="17">
        <v>21</v>
      </c>
      <c r="B316" s="17">
        <v>13</v>
      </c>
      <c r="C316" s="21">
        <v>1</v>
      </c>
      <c r="D316" s="21">
        <v>29.3</v>
      </c>
      <c r="E316" s="22">
        <f>D316/$E$315</f>
        <v>1.889103803997421E-2</v>
      </c>
      <c r="F316" s="23">
        <f>E316*$F$315</f>
        <v>9.7364410058027075E-3</v>
      </c>
      <c r="G316" s="82">
        <f t="shared" si="26"/>
        <v>7400263.0224602446</v>
      </c>
      <c r="H316" s="53"/>
      <c r="I316" s="60"/>
    </row>
    <row r="317" spans="1:9" ht="18.75" x14ac:dyDescent="0.3">
      <c r="A317" s="17">
        <v>21</v>
      </c>
      <c r="B317" s="17">
        <v>13</v>
      </c>
      <c r="C317" s="24">
        <v>2</v>
      </c>
      <c r="D317" s="21">
        <v>39.1</v>
      </c>
      <c r="E317" s="22">
        <f t="shared" ref="E317:E355" si="29">D317/$E$315</f>
        <v>2.5209542230818827E-2</v>
      </c>
      <c r="F317" s="23">
        <f t="shared" ref="F317:F355" si="30">E317*$F$315</f>
        <v>1.2992998065764023E-2</v>
      </c>
      <c r="G317" s="82">
        <f t="shared" si="26"/>
        <v>9875436.3200749345</v>
      </c>
      <c r="H317" s="53"/>
      <c r="I317" s="60"/>
    </row>
    <row r="318" spans="1:9" ht="18.75" x14ac:dyDescent="0.3">
      <c r="A318" s="17">
        <v>21</v>
      </c>
      <c r="B318" s="17">
        <v>13</v>
      </c>
      <c r="C318" s="24">
        <v>3</v>
      </c>
      <c r="D318" s="21">
        <v>40.4</v>
      </c>
      <c r="E318" s="22">
        <f t="shared" si="29"/>
        <v>2.6047711154094131E-2</v>
      </c>
      <c r="F318" s="23">
        <f t="shared" si="30"/>
        <v>1.3424990328820115E-2</v>
      </c>
      <c r="G318" s="82">
        <f t="shared" si="26"/>
        <v>10203775.635064637</v>
      </c>
      <c r="H318" s="53"/>
      <c r="I318" s="60"/>
    </row>
    <row r="319" spans="1:9" ht="18.75" x14ac:dyDescent="0.3">
      <c r="A319" s="17">
        <v>21</v>
      </c>
      <c r="B319" s="17">
        <v>13</v>
      </c>
      <c r="C319" s="21">
        <v>4</v>
      </c>
      <c r="D319" s="21">
        <f>20.75*2</f>
        <v>41.5</v>
      </c>
      <c r="E319" s="22">
        <f t="shared" si="29"/>
        <v>2.675693101225016E-2</v>
      </c>
      <c r="F319" s="23">
        <f t="shared" si="30"/>
        <v>1.3790522243713731E-2</v>
      </c>
      <c r="G319" s="82">
        <f t="shared" si="26"/>
        <v>10481601.209286693</v>
      </c>
      <c r="H319" s="53"/>
      <c r="I319" s="60"/>
    </row>
    <row r="320" spans="1:9" ht="18.75" x14ac:dyDescent="0.3">
      <c r="A320" s="17">
        <v>21</v>
      </c>
      <c r="B320" s="17">
        <v>13</v>
      </c>
      <c r="C320" s="24">
        <v>5</v>
      </c>
      <c r="D320" s="21">
        <v>29.2</v>
      </c>
      <c r="E320" s="22">
        <f t="shared" si="29"/>
        <v>1.882656350741457E-2</v>
      </c>
      <c r="F320" s="23">
        <f t="shared" si="30"/>
        <v>9.703210831721468E-3</v>
      </c>
      <c r="G320" s="82">
        <f t="shared" si="26"/>
        <v>7375006.1520764204</v>
      </c>
      <c r="H320" s="53"/>
      <c r="I320" s="60"/>
    </row>
    <row r="321" spans="1:9" ht="18.75" x14ac:dyDescent="0.3">
      <c r="A321" s="17">
        <v>21</v>
      </c>
      <c r="B321" s="17">
        <v>13</v>
      </c>
      <c r="C321" s="21">
        <v>6</v>
      </c>
      <c r="D321" s="21">
        <f>8*2+24</f>
        <v>40</v>
      </c>
      <c r="E321" s="22">
        <f t="shared" si="29"/>
        <v>2.5789813023855575E-2</v>
      </c>
      <c r="F321" s="23">
        <f t="shared" si="30"/>
        <v>1.3292069632495162E-2</v>
      </c>
      <c r="G321" s="82">
        <f t="shared" si="26"/>
        <v>10102748.153529344</v>
      </c>
      <c r="H321" s="53"/>
      <c r="I321" s="60"/>
    </row>
    <row r="322" spans="1:9" ht="18.75" x14ac:dyDescent="0.3">
      <c r="A322" s="17">
        <v>21</v>
      </c>
      <c r="B322" s="17">
        <v>13</v>
      </c>
      <c r="C322" s="17">
        <v>7</v>
      </c>
      <c r="D322" s="25">
        <v>41.7</v>
      </c>
      <c r="E322" s="22">
        <f t="shared" si="29"/>
        <v>2.6885880077369442E-2</v>
      </c>
      <c r="F322" s="23">
        <f t="shared" si="30"/>
        <v>1.385698259187621E-2</v>
      </c>
      <c r="G322" s="82">
        <f t="shared" si="26"/>
        <v>10532114.950054344</v>
      </c>
      <c r="H322" s="53"/>
      <c r="I322" s="60"/>
    </row>
    <row r="323" spans="1:9" ht="18.75" x14ac:dyDescent="0.3">
      <c r="A323" s="17">
        <v>21</v>
      </c>
      <c r="B323" s="17">
        <v>13</v>
      </c>
      <c r="C323" s="17">
        <v>8</v>
      </c>
      <c r="D323" s="25">
        <v>42.4</v>
      </c>
      <c r="E323" s="22">
        <f t="shared" si="29"/>
        <v>2.7337201805286912E-2</v>
      </c>
      <c r="F323" s="23">
        <f t="shared" si="30"/>
        <v>1.4089593810444874E-2</v>
      </c>
      <c r="G323" s="82">
        <f t="shared" si="26"/>
        <v>10708913.042741105</v>
      </c>
      <c r="H323" s="53"/>
      <c r="I323" s="60"/>
    </row>
    <row r="324" spans="1:9" ht="18.75" x14ac:dyDescent="0.3">
      <c r="A324" s="16">
        <v>21</v>
      </c>
      <c r="B324" s="16">
        <v>13</v>
      </c>
      <c r="C324" s="17">
        <v>9</v>
      </c>
      <c r="D324" s="25">
        <v>29.7</v>
      </c>
      <c r="E324" s="22">
        <f t="shared" si="29"/>
        <v>1.9148936170212766E-2</v>
      </c>
      <c r="F324" s="23">
        <f t="shared" si="30"/>
        <v>9.8693617021276582E-3</v>
      </c>
      <c r="G324" s="82">
        <f t="shared" si="26"/>
        <v>7501290.5039955378</v>
      </c>
      <c r="H324" s="53"/>
      <c r="I324" s="60"/>
    </row>
    <row r="325" spans="1:9" ht="18.75" x14ac:dyDescent="0.3">
      <c r="A325" s="16">
        <v>21</v>
      </c>
      <c r="B325" s="16">
        <v>13</v>
      </c>
      <c r="C325" s="17">
        <v>10</v>
      </c>
      <c r="D325" s="25">
        <v>41</v>
      </c>
      <c r="E325" s="22">
        <f t="shared" si="29"/>
        <v>2.6434558349451968E-2</v>
      </c>
      <c r="F325" s="23">
        <f t="shared" si="30"/>
        <v>1.3624371373307543E-2</v>
      </c>
      <c r="G325" s="82">
        <f t="shared" si="26"/>
        <v>10355316.857367579</v>
      </c>
      <c r="H325" s="53"/>
      <c r="I325" s="60"/>
    </row>
    <row r="326" spans="1:9" ht="18.75" x14ac:dyDescent="0.3">
      <c r="A326" s="16">
        <v>21</v>
      </c>
      <c r="B326" s="16">
        <v>13</v>
      </c>
      <c r="C326" s="17">
        <v>11</v>
      </c>
      <c r="D326" s="25">
        <v>43.5</v>
      </c>
      <c r="E326" s="22">
        <f t="shared" si="29"/>
        <v>2.8046421663442941E-2</v>
      </c>
      <c r="F326" s="23">
        <f t="shared" si="30"/>
        <v>1.4455125725338492E-2</v>
      </c>
      <c r="G326" s="82">
        <f t="shared" si="26"/>
        <v>10986738.616963163</v>
      </c>
      <c r="H326" s="53"/>
      <c r="I326" s="60"/>
    </row>
    <row r="327" spans="1:9" ht="18.75" x14ac:dyDescent="0.3">
      <c r="A327" s="16">
        <v>21</v>
      </c>
      <c r="B327" s="16">
        <v>13</v>
      </c>
      <c r="C327" s="17">
        <v>12</v>
      </c>
      <c r="D327" s="17">
        <v>43</v>
      </c>
      <c r="E327" s="22">
        <f t="shared" si="29"/>
        <v>2.7724049000644745E-2</v>
      </c>
      <c r="F327" s="23">
        <f t="shared" si="30"/>
        <v>1.4288974854932301E-2</v>
      </c>
      <c r="G327" s="82">
        <f t="shared" si="26"/>
        <v>10860454.265044047</v>
      </c>
      <c r="H327" s="53"/>
      <c r="I327" s="60"/>
    </row>
    <row r="328" spans="1:9" ht="18.75" x14ac:dyDescent="0.3">
      <c r="A328" s="16">
        <v>21</v>
      </c>
      <c r="B328" s="16">
        <v>13</v>
      </c>
      <c r="C328" s="17">
        <v>13</v>
      </c>
      <c r="D328" s="25">
        <v>29.5</v>
      </c>
      <c r="E328" s="22">
        <f t="shared" si="29"/>
        <v>1.9019987105093488E-2</v>
      </c>
      <c r="F328" s="23">
        <f t="shared" si="30"/>
        <v>9.8029013539651828E-3</v>
      </c>
      <c r="G328" s="82">
        <f t="shared" si="26"/>
        <v>7450776.7632278912</v>
      </c>
      <c r="H328" s="53"/>
      <c r="I328" s="60"/>
    </row>
    <row r="329" spans="1:9" ht="18.75" x14ac:dyDescent="0.3">
      <c r="A329" s="16">
        <v>21</v>
      </c>
      <c r="B329" s="16">
        <v>13</v>
      </c>
      <c r="C329" s="17">
        <v>14</v>
      </c>
      <c r="D329" s="25">
        <f>20.4*2</f>
        <v>40.799999999999997</v>
      </c>
      <c r="E329" s="22">
        <f t="shared" si="29"/>
        <v>2.6305609284332686E-2</v>
      </c>
      <c r="F329" s="23">
        <f t="shared" si="30"/>
        <v>1.3557911025145065E-2</v>
      </c>
      <c r="G329" s="82">
        <f t="shared" si="26"/>
        <v>10304803.11659993</v>
      </c>
      <c r="H329" s="53"/>
      <c r="I329" s="60"/>
    </row>
    <row r="330" spans="1:9" ht="18.75" x14ac:dyDescent="0.3">
      <c r="A330" s="25">
        <v>21</v>
      </c>
      <c r="B330" s="25">
        <v>13</v>
      </c>
      <c r="C330" s="26">
        <v>15</v>
      </c>
      <c r="D330" s="25">
        <v>43.5</v>
      </c>
      <c r="E330" s="22">
        <f t="shared" si="29"/>
        <v>2.8046421663442941E-2</v>
      </c>
      <c r="F330" s="23">
        <f t="shared" si="30"/>
        <v>1.4455125725338492E-2</v>
      </c>
      <c r="G330" s="82">
        <f t="shared" si="26"/>
        <v>10986738.616963163</v>
      </c>
      <c r="H330" s="53"/>
      <c r="I330" s="60"/>
    </row>
    <row r="331" spans="1:9" ht="18.75" x14ac:dyDescent="0.3">
      <c r="A331" s="25">
        <v>21</v>
      </c>
      <c r="B331" s="25">
        <v>13</v>
      </c>
      <c r="C331" s="26">
        <v>16</v>
      </c>
      <c r="D331" s="25">
        <v>42.7</v>
      </c>
      <c r="E331" s="22">
        <f t="shared" si="29"/>
        <v>2.753062540296583E-2</v>
      </c>
      <c r="F331" s="23">
        <f t="shared" si="30"/>
        <v>1.4189284332688588E-2</v>
      </c>
      <c r="G331" s="82">
        <f t="shared" si="26"/>
        <v>10784683.653892577</v>
      </c>
      <c r="H331" s="53"/>
      <c r="I331" s="60"/>
    </row>
    <row r="332" spans="1:9" ht="18.75" x14ac:dyDescent="0.3">
      <c r="A332" s="25">
        <v>21</v>
      </c>
      <c r="B332" s="25">
        <v>13</v>
      </c>
      <c r="C332" s="26">
        <v>17</v>
      </c>
      <c r="D332" s="25">
        <v>29.7</v>
      </c>
      <c r="E332" s="22">
        <f t="shared" si="29"/>
        <v>1.9148936170212766E-2</v>
      </c>
      <c r="F332" s="23">
        <f t="shared" si="30"/>
        <v>9.8693617021276582E-3</v>
      </c>
      <c r="G332" s="82">
        <f t="shared" si="26"/>
        <v>7501290.5039955378</v>
      </c>
      <c r="H332" s="53"/>
      <c r="I332" s="60"/>
    </row>
    <row r="333" spans="1:9" ht="18.75" x14ac:dyDescent="0.3">
      <c r="A333" s="25">
        <v>21</v>
      </c>
      <c r="B333" s="25">
        <v>13</v>
      </c>
      <c r="C333" s="27">
        <v>18</v>
      </c>
      <c r="D333" s="27">
        <f>20.45*2</f>
        <v>40.9</v>
      </c>
      <c r="E333" s="22">
        <f t="shared" si="29"/>
        <v>2.6370083816892327E-2</v>
      </c>
      <c r="F333" s="23">
        <f t="shared" si="30"/>
        <v>1.3591141199226305E-2</v>
      </c>
      <c r="G333" s="82">
        <f t="shared" si="26"/>
        <v>10330059.986983756</v>
      </c>
      <c r="H333" s="53"/>
      <c r="I333" s="60"/>
    </row>
    <row r="334" spans="1:9" ht="18.75" x14ac:dyDescent="0.3">
      <c r="A334" s="25">
        <v>21</v>
      </c>
      <c r="B334" s="25">
        <v>13</v>
      </c>
      <c r="C334" s="26">
        <v>19</v>
      </c>
      <c r="D334" s="25">
        <v>43.4</v>
      </c>
      <c r="E334" s="22">
        <f t="shared" si="29"/>
        <v>2.7981947130883301E-2</v>
      </c>
      <c r="F334" s="23">
        <f t="shared" si="30"/>
        <v>1.4421895551257252E-2</v>
      </c>
      <c r="G334" s="82">
        <f t="shared" si="26"/>
        <v>10961481.746579338</v>
      </c>
      <c r="H334" s="53"/>
      <c r="I334" s="60"/>
    </row>
    <row r="335" spans="1:9" ht="18.75" x14ac:dyDescent="0.3">
      <c r="A335" s="16">
        <v>21</v>
      </c>
      <c r="B335" s="16">
        <v>13</v>
      </c>
      <c r="C335" s="17">
        <v>20</v>
      </c>
      <c r="D335" s="25">
        <f>14.6+29.2</f>
        <v>43.8</v>
      </c>
      <c r="E335" s="22">
        <f t="shared" si="29"/>
        <v>2.8239845261121856E-2</v>
      </c>
      <c r="F335" s="23">
        <f t="shared" si="30"/>
        <v>1.4554816247582205E-2</v>
      </c>
      <c r="G335" s="82">
        <f t="shared" si="26"/>
        <v>11062509.228114633</v>
      </c>
      <c r="H335" s="53"/>
      <c r="I335" s="60"/>
    </row>
    <row r="336" spans="1:9" ht="18.75" x14ac:dyDescent="0.3">
      <c r="A336" s="25">
        <v>21</v>
      </c>
      <c r="B336" s="25">
        <v>13</v>
      </c>
      <c r="C336" s="28">
        <v>21</v>
      </c>
      <c r="D336" s="27">
        <v>41.1</v>
      </c>
      <c r="E336" s="22">
        <f t="shared" si="29"/>
        <v>2.6499032882011605E-2</v>
      </c>
      <c r="F336" s="23">
        <f t="shared" si="30"/>
        <v>1.365760154738878E-2</v>
      </c>
      <c r="G336" s="82">
        <f t="shared" si="26"/>
        <v>10380573.727751402</v>
      </c>
      <c r="H336" s="53"/>
      <c r="I336" s="60"/>
    </row>
    <row r="337" spans="1:9" ht="18.75" x14ac:dyDescent="0.3">
      <c r="A337" s="25">
        <v>21</v>
      </c>
      <c r="B337" s="25">
        <v>13</v>
      </c>
      <c r="C337" s="26">
        <v>22</v>
      </c>
      <c r="D337" s="25">
        <v>41.1</v>
      </c>
      <c r="E337" s="22">
        <f t="shared" si="29"/>
        <v>2.6499032882011605E-2</v>
      </c>
      <c r="F337" s="23">
        <f t="shared" si="30"/>
        <v>1.365760154738878E-2</v>
      </c>
      <c r="G337" s="82">
        <f t="shared" si="26"/>
        <v>10380573.727751402</v>
      </c>
      <c r="H337" s="53"/>
      <c r="I337" s="60"/>
    </row>
    <row r="338" spans="1:9" ht="18.75" x14ac:dyDescent="0.3">
      <c r="A338" s="16">
        <v>21</v>
      </c>
      <c r="B338" s="16">
        <v>13</v>
      </c>
      <c r="C338" s="17">
        <v>23</v>
      </c>
      <c r="D338" s="27">
        <v>39.6</v>
      </c>
      <c r="E338" s="22">
        <f t="shared" si="29"/>
        <v>2.5531914893617023E-2</v>
      </c>
      <c r="F338" s="23">
        <f t="shared" si="30"/>
        <v>1.3159148936170213E-2</v>
      </c>
      <c r="G338" s="82">
        <f t="shared" si="26"/>
        <v>10001720.671994053</v>
      </c>
      <c r="H338" s="53"/>
      <c r="I338" s="60"/>
    </row>
    <row r="339" spans="1:9" ht="18.75" x14ac:dyDescent="0.3">
      <c r="A339" s="25">
        <v>21</v>
      </c>
      <c r="B339" s="25">
        <v>13</v>
      </c>
      <c r="C339" s="27">
        <v>24</v>
      </c>
      <c r="D339" s="27">
        <v>30.3</v>
      </c>
      <c r="E339" s="22">
        <f t="shared" si="29"/>
        <v>1.9535783365570599E-2</v>
      </c>
      <c r="F339" s="23">
        <f t="shared" si="30"/>
        <v>1.0068742746615086E-2</v>
      </c>
      <c r="G339" s="82">
        <f t="shared" si="26"/>
        <v>7652831.7262984784</v>
      </c>
      <c r="H339" s="53"/>
      <c r="I339" s="60"/>
    </row>
    <row r="340" spans="1:9" ht="18.75" x14ac:dyDescent="0.3">
      <c r="A340" s="25">
        <v>21</v>
      </c>
      <c r="B340" s="25">
        <v>13</v>
      </c>
      <c r="C340" s="26">
        <v>25</v>
      </c>
      <c r="D340" s="25">
        <v>41.3</v>
      </c>
      <c r="E340" s="22">
        <f t="shared" si="29"/>
        <v>2.6627981947130883E-2</v>
      </c>
      <c r="F340" s="23">
        <f t="shared" si="30"/>
        <v>1.3724061895551256E-2</v>
      </c>
      <c r="G340" s="82">
        <f t="shared" si="26"/>
        <v>10431087.468519047</v>
      </c>
      <c r="H340" s="53"/>
      <c r="I340" s="60"/>
    </row>
    <row r="341" spans="1:9" ht="18.75" x14ac:dyDescent="0.3">
      <c r="A341" s="25">
        <v>21</v>
      </c>
      <c r="B341" s="25">
        <v>13</v>
      </c>
      <c r="C341" s="25">
        <v>26</v>
      </c>
      <c r="D341" s="25">
        <f>31.35+10.45</f>
        <v>41.8</v>
      </c>
      <c r="E341" s="22">
        <f t="shared" si="29"/>
        <v>2.6950354609929075E-2</v>
      </c>
      <c r="F341" s="23">
        <f t="shared" si="30"/>
        <v>1.3890212765957444E-2</v>
      </c>
      <c r="G341" s="82">
        <f t="shared" si="26"/>
        <v>10557371.820438163</v>
      </c>
      <c r="H341" s="53"/>
      <c r="I341" s="60"/>
    </row>
    <row r="342" spans="1:9" ht="18.75" x14ac:dyDescent="0.3">
      <c r="A342" s="25">
        <v>21</v>
      </c>
      <c r="B342" s="25">
        <v>13</v>
      </c>
      <c r="C342" s="26">
        <v>27</v>
      </c>
      <c r="D342" s="25">
        <v>40.299999999999997</v>
      </c>
      <c r="E342" s="22">
        <f t="shared" si="29"/>
        <v>2.598323662153449E-2</v>
      </c>
      <c r="F342" s="23">
        <f t="shared" si="30"/>
        <v>1.3391760154738875E-2</v>
      </c>
      <c r="G342" s="82">
        <f t="shared" si="26"/>
        <v>10178518.764680814</v>
      </c>
      <c r="H342" s="53"/>
      <c r="I342" s="60"/>
    </row>
    <row r="343" spans="1:9" ht="18.75" x14ac:dyDescent="0.3">
      <c r="A343" s="16">
        <v>21</v>
      </c>
      <c r="B343" s="16">
        <v>13</v>
      </c>
      <c r="C343" s="17">
        <v>28</v>
      </c>
      <c r="D343" s="25">
        <v>30.3</v>
      </c>
      <c r="E343" s="22">
        <f t="shared" si="29"/>
        <v>1.9535783365570599E-2</v>
      </c>
      <c r="F343" s="23">
        <f t="shared" si="30"/>
        <v>1.0068742746615086E-2</v>
      </c>
      <c r="G343" s="82">
        <f t="shared" si="26"/>
        <v>7652831.7262984784</v>
      </c>
      <c r="H343" s="53"/>
      <c r="I343" s="60"/>
    </row>
    <row r="344" spans="1:9" ht="18.75" x14ac:dyDescent="0.3">
      <c r="A344" s="16">
        <v>21</v>
      </c>
      <c r="B344" s="20">
        <v>13</v>
      </c>
      <c r="C344" s="30">
        <v>29</v>
      </c>
      <c r="D344" s="25">
        <v>42</v>
      </c>
      <c r="E344" s="22">
        <f t="shared" si="29"/>
        <v>2.7079303675048357E-2</v>
      </c>
      <c r="F344" s="23">
        <f t="shared" si="30"/>
        <v>1.3956673114119923E-2</v>
      </c>
      <c r="G344" s="82">
        <f t="shared" si="26"/>
        <v>10607885.561205812</v>
      </c>
      <c r="H344" s="53"/>
      <c r="I344" s="60"/>
    </row>
    <row r="345" spans="1:9" s="5" customFormat="1" ht="18.75" x14ac:dyDescent="0.3">
      <c r="A345" s="25">
        <v>21</v>
      </c>
      <c r="B345" s="25">
        <v>13</v>
      </c>
      <c r="C345" s="29">
        <v>30</v>
      </c>
      <c r="D345" s="17">
        <v>21.4</v>
      </c>
      <c r="E345" s="22">
        <f t="shared" si="29"/>
        <v>1.3797549967762732E-2</v>
      </c>
      <c r="F345" s="23">
        <f t="shared" si="30"/>
        <v>7.1112572533849113E-3</v>
      </c>
      <c r="G345" s="82">
        <f t="shared" si="26"/>
        <v>5404970.2621381981</v>
      </c>
      <c r="H345" s="53"/>
      <c r="I345" s="64"/>
    </row>
    <row r="346" spans="1:9" ht="18.75" x14ac:dyDescent="0.3">
      <c r="A346" s="16">
        <v>21</v>
      </c>
      <c r="B346" s="16">
        <v>13</v>
      </c>
      <c r="C346" s="17">
        <v>31</v>
      </c>
      <c r="D346" s="17">
        <v>41.1</v>
      </c>
      <c r="E346" s="22">
        <f t="shared" si="29"/>
        <v>2.6499032882011605E-2</v>
      </c>
      <c r="F346" s="23">
        <f t="shared" si="30"/>
        <v>1.365760154738878E-2</v>
      </c>
      <c r="G346" s="82">
        <f t="shared" si="26"/>
        <v>10380573.727751402</v>
      </c>
      <c r="H346" s="53"/>
      <c r="I346" s="60"/>
    </row>
    <row r="347" spans="1:9" ht="18.75" x14ac:dyDescent="0.3">
      <c r="A347" s="25">
        <v>21</v>
      </c>
      <c r="B347" s="25">
        <v>13</v>
      </c>
      <c r="C347" s="29">
        <v>32</v>
      </c>
      <c r="D347" s="17">
        <f>15.2*2</f>
        <v>30.4</v>
      </c>
      <c r="E347" s="22">
        <f t="shared" si="29"/>
        <v>1.9600257898130236E-2</v>
      </c>
      <c r="F347" s="23">
        <f t="shared" si="30"/>
        <v>1.0101972920696324E-2</v>
      </c>
      <c r="G347" s="82">
        <f t="shared" si="26"/>
        <v>7678088.5966823017</v>
      </c>
      <c r="H347" s="53"/>
      <c r="I347" s="60"/>
    </row>
    <row r="348" spans="1:9" ht="18.75" x14ac:dyDescent="0.3">
      <c r="A348" s="25">
        <v>21</v>
      </c>
      <c r="B348" s="25">
        <v>13</v>
      </c>
      <c r="C348" s="29">
        <v>33</v>
      </c>
      <c r="D348" s="17">
        <f>8.58*5</f>
        <v>42.9</v>
      </c>
      <c r="E348" s="22">
        <f t="shared" si="29"/>
        <v>2.7659574468085105E-2</v>
      </c>
      <c r="F348" s="23">
        <f t="shared" si="30"/>
        <v>1.4255744680851062E-2</v>
      </c>
      <c r="G348" s="82">
        <f t="shared" si="26"/>
        <v>10835197.394660221</v>
      </c>
      <c r="H348" s="53"/>
      <c r="I348" s="60"/>
    </row>
    <row r="349" spans="1:9" ht="18.75" x14ac:dyDescent="0.3">
      <c r="A349" s="16">
        <v>21</v>
      </c>
      <c r="B349" s="16">
        <v>13</v>
      </c>
      <c r="C349" s="17">
        <v>34</v>
      </c>
      <c r="D349" s="25">
        <v>43.1</v>
      </c>
      <c r="E349" s="22">
        <f t="shared" si="29"/>
        <v>2.7788523533204386E-2</v>
      </c>
      <c r="F349" s="23">
        <f t="shared" si="30"/>
        <v>1.4322205029013539E-2</v>
      </c>
      <c r="G349" s="82">
        <f t="shared" si="26"/>
        <v>10885711.13542787</v>
      </c>
      <c r="H349" s="53"/>
      <c r="I349" s="60"/>
    </row>
    <row r="350" spans="1:9" ht="18.75" x14ac:dyDescent="0.3">
      <c r="A350" s="25">
        <v>21</v>
      </c>
      <c r="B350" s="25">
        <v>13</v>
      </c>
      <c r="C350" s="17">
        <v>35</v>
      </c>
      <c r="D350" s="17">
        <v>40.6</v>
      </c>
      <c r="E350" s="22">
        <f t="shared" si="29"/>
        <v>2.6176660219213412E-2</v>
      </c>
      <c r="F350" s="23">
        <f t="shared" si="30"/>
        <v>1.3491450676982592E-2</v>
      </c>
      <c r="G350" s="82">
        <f t="shared" si="26"/>
        <v>10254289.375832286</v>
      </c>
      <c r="H350" s="53"/>
      <c r="I350" s="60"/>
    </row>
    <row r="351" spans="1:9" ht="18.75" x14ac:dyDescent="0.3">
      <c r="A351" s="16">
        <v>21</v>
      </c>
      <c r="B351" s="16">
        <v>13</v>
      </c>
      <c r="C351" s="17">
        <v>36</v>
      </c>
      <c r="D351" s="25">
        <v>30.1</v>
      </c>
      <c r="E351" s="22">
        <f t="shared" si="29"/>
        <v>1.9406834300451321E-2</v>
      </c>
      <c r="F351" s="23">
        <f t="shared" si="30"/>
        <v>1.0002282398452611E-2</v>
      </c>
      <c r="G351" s="82">
        <f t="shared" si="26"/>
        <v>7602317.9855308319</v>
      </c>
      <c r="H351" s="53"/>
      <c r="I351" s="60"/>
    </row>
    <row r="352" spans="1:9" ht="18.75" x14ac:dyDescent="0.3">
      <c r="A352" s="16">
        <v>21</v>
      </c>
      <c r="B352" s="16">
        <v>13</v>
      </c>
      <c r="C352" s="17">
        <v>37</v>
      </c>
      <c r="D352" s="25">
        <v>43.3</v>
      </c>
      <c r="E352" s="22">
        <f t="shared" si="29"/>
        <v>2.791747259832366E-2</v>
      </c>
      <c r="F352" s="23">
        <f t="shared" si="30"/>
        <v>1.4388665377176013E-2</v>
      </c>
      <c r="G352" s="82">
        <f t="shared" si="26"/>
        <v>10936224.876195515</v>
      </c>
      <c r="H352" s="53"/>
      <c r="I352" s="60"/>
    </row>
    <row r="353" spans="1:9" ht="18.75" x14ac:dyDescent="0.3">
      <c r="A353" s="25">
        <v>21</v>
      </c>
      <c r="B353" s="25">
        <v>13</v>
      </c>
      <c r="C353" s="28">
        <v>38</v>
      </c>
      <c r="D353" s="27">
        <v>43.3</v>
      </c>
      <c r="E353" s="22">
        <f t="shared" si="29"/>
        <v>2.791747259832366E-2</v>
      </c>
      <c r="F353" s="23">
        <f t="shared" si="30"/>
        <v>1.4388665377176013E-2</v>
      </c>
      <c r="G353" s="82">
        <f t="shared" si="26"/>
        <v>10936224.876195515</v>
      </c>
      <c r="H353" s="53"/>
      <c r="I353" s="60"/>
    </row>
    <row r="354" spans="1:9" ht="18.75" x14ac:dyDescent="0.3">
      <c r="A354" s="16">
        <v>21</v>
      </c>
      <c r="B354" s="16">
        <v>13</v>
      </c>
      <c r="C354" s="17">
        <v>39</v>
      </c>
      <c r="D354" s="27">
        <v>40.299999999999997</v>
      </c>
      <c r="E354" s="22">
        <f t="shared" si="29"/>
        <v>2.598323662153449E-2</v>
      </c>
      <c r="F354" s="23">
        <f t="shared" si="30"/>
        <v>1.3391760154738875E-2</v>
      </c>
      <c r="G354" s="82">
        <f t="shared" si="26"/>
        <v>10178518.764680814</v>
      </c>
      <c r="H354" s="53"/>
      <c r="I354" s="60"/>
    </row>
    <row r="355" spans="1:9" ht="18.75" x14ac:dyDescent="0.3">
      <c r="A355" s="16">
        <v>21</v>
      </c>
      <c r="B355" s="16">
        <v>13</v>
      </c>
      <c r="C355" s="17">
        <v>40</v>
      </c>
      <c r="D355" s="25">
        <f>15.1*2</f>
        <v>30.2</v>
      </c>
      <c r="E355" s="22">
        <f t="shared" si="29"/>
        <v>1.9471308833010958E-2</v>
      </c>
      <c r="F355" s="23">
        <f t="shared" si="30"/>
        <v>1.0035512572533847E-2</v>
      </c>
      <c r="G355" s="82">
        <f t="shared" si="26"/>
        <v>7627574.8559146533</v>
      </c>
      <c r="H355" s="53"/>
      <c r="I355" s="60"/>
    </row>
    <row r="356" spans="1:9" s="14" customFormat="1" ht="18.75" x14ac:dyDescent="0.3">
      <c r="A356" s="71" t="s">
        <v>62</v>
      </c>
      <c r="B356" s="71"/>
      <c r="C356" s="71"/>
      <c r="D356" s="71"/>
      <c r="E356" s="12">
        <v>3394</v>
      </c>
      <c r="F356" s="13">
        <v>0.5726</v>
      </c>
      <c r="G356" s="68">
        <f t="shared" si="26"/>
        <v>435209395.72635871</v>
      </c>
      <c r="H356" s="54"/>
      <c r="I356" s="61"/>
    </row>
    <row r="357" spans="1:9" s="5" customFormat="1" ht="18.75" x14ac:dyDescent="0.3">
      <c r="A357" s="16">
        <v>21</v>
      </c>
      <c r="B357" s="16">
        <v>14</v>
      </c>
      <c r="C357" s="17">
        <v>1</v>
      </c>
      <c r="D357" s="18">
        <v>30.2</v>
      </c>
      <c r="E357" s="19">
        <f>D357/$E$356</f>
        <v>8.8980553918680018E-3</v>
      </c>
      <c r="F357" s="18">
        <f>E357*$F$356</f>
        <v>5.0950265173836176E-3</v>
      </c>
      <c r="G357" s="82">
        <f t="shared" si="26"/>
        <v>3872517.3102345406</v>
      </c>
      <c r="H357" s="53"/>
      <c r="I357" s="64"/>
    </row>
    <row r="358" spans="1:9" s="5" customFormat="1" ht="18.75" x14ac:dyDescent="0.3">
      <c r="A358" s="16">
        <v>21</v>
      </c>
      <c r="B358" s="16">
        <v>14</v>
      </c>
      <c r="C358" s="17">
        <v>2</v>
      </c>
      <c r="D358" s="18">
        <f>20.45*2</f>
        <v>40.9</v>
      </c>
      <c r="E358" s="19">
        <f t="shared" ref="E358:E421" si="31">D358/$E$356</f>
        <v>1.2050677666470241E-2</v>
      </c>
      <c r="F358" s="18">
        <f t="shared" ref="F358:F421" si="32">E358*$F$356</f>
        <v>6.9002180318208598E-3</v>
      </c>
      <c r="G358" s="82">
        <f t="shared" si="26"/>
        <v>5244568.1453176392</v>
      </c>
      <c r="H358" s="53"/>
      <c r="I358" s="64"/>
    </row>
    <row r="359" spans="1:9" s="5" customFormat="1" ht="18.75" x14ac:dyDescent="0.3">
      <c r="A359" s="16">
        <v>21</v>
      </c>
      <c r="B359" s="16">
        <v>14</v>
      </c>
      <c r="C359" s="17">
        <v>3</v>
      </c>
      <c r="D359" s="18">
        <v>42.1</v>
      </c>
      <c r="E359" s="19">
        <f t="shared" si="31"/>
        <v>1.2404242781378904E-2</v>
      </c>
      <c r="F359" s="18">
        <f t="shared" si="32"/>
        <v>7.1026694166175606E-3</v>
      </c>
      <c r="G359" s="82">
        <f t="shared" si="26"/>
        <v>5398443.0053269593</v>
      </c>
      <c r="H359" s="53"/>
      <c r="I359" s="64"/>
    </row>
    <row r="360" spans="1:9" s="5" customFormat="1" ht="18.75" x14ac:dyDescent="0.3">
      <c r="A360" s="16">
        <v>21</v>
      </c>
      <c r="B360" s="16">
        <v>14</v>
      </c>
      <c r="C360" s="17">
        <v>4</v>
      </c>
      <c r="D360" s="18">
        <v>42.8</v>
      </c>
      <c r="E360" s="19">
        <f t="shared" si="31"/>
        <v>1.2610489098408955E-2</v>
      </c>
      <c r="F360" s="18">
        <f t="shared" si="32"/>
        <v>7.2207660577489679E-3</v>
      </c>
      <c r="G360" s="82">
        <f t="shared" si="26"/>
        <v>5488203.3403323954</v>
      </c>
      <c r="H360" s="53"/>
      <c r="I360" s="64"/>
    </row>
    <row r="361" spans="1:9" s="5" customFormat="1" ht="18.75" x14ac:dyDescent="0.3">
      <c r="A361" s="16">
        <v>21</v>
      </c>
      <c r="B361" s="16">
        <v>14</v>
      </c>
      <c r="C361" s="17">
        <v>5</v>
      </c>
      <c r="D361" s="18">
        <v>30.2</v>
      </c>
      <c r="E361" s="19">
        <f t="shared" si="31"/>
        <v>8.8980553918680018E-3</v>
      </c>
      <c r="F361" s="18">
        <f t="shared" si="32"/>
        <v>5.0950265173836176E-3</v>
      </c>
      <c r="G361" s="82">
        <f t="shared" si="26"/>
        <v>3872517.3102345406</v>
      </c>
      <c r="H361" s="53"/>
      <c r="I361" s="64"/>
    </row>
    <row r="362" spans="1:9" s="5" customFormat="1" ht="18.75" x14ac:dyDescent="0.3">
      <c r="A362" s="16">
        <v>21</v>
      </c>
      <c r="B362" s="16">
        <v>14</v>
      </c>
      <c r="C362" s="17">
        <v>6</v>
      </c>
      <c r="D362" s="18">
        <v>40.299999999999997</v>
      </c>
      <c r="E362" s="19">
        <f t="shared" si="31"/>
        <v>1.187389510901591E-2</v>
      </c>
      <c r="F362" s="18">
        <f t="shared" si="32"/>
        <v>6.7989923394225103E-3</v>
      </c>
      <c r="G362" s="82">
        <f t="shared" si="26"/>
        <v>5167630.7153129801</v>
      </c>
      <c r="H362" s="53"/>
      <c r="I362" s="64"/>
    </row>
    <row r="363" spans="1:9" s="5" customFormat="1" ht="18.75" x14ac:dyDescent="0.3">
      <c r="A363" s="16">
        <v>21</v>
      </c>
      <c r="B363" s="16">
        <v>14</v>
      </c>
      <c r="C363" s="17">
        <v>7</v>
      </c>
      <c r="D363" s="18">
        <f>27.72+14.96</f>
        <v>42.68</v>
      </c>
      <c r="E363" s="19">
        <f t="shared" si="31"/>
        <v>1.257513258691809E-2</v>
      </c>
      <c r="F363" s="18">
        <f t="shared" si="32"/>
        <v>7.200520919269298E-3</v>
      </c>
      <c r="G363" s="82">
        <f t="shared" si="26"/>
        <v>5472815.8543314636</v>
      </c>
      <c r="H363" s="53"/>
      <c r="I363" s="64"/>
    </row>
    <row r="364" spans="1:9" s="5" customFormat="1" ht="18.75" x14ac:dyDescent="0.3">
      <c r="A364" s="16">
        <v>21</v>
      </c>
      <c r="B364" s="16">
        <v>14</v>
      </c>
      <c r="C364" s="17">
        <v>8</v>
      </c>
      <c r="D364" s="18">
        <v>43.1</v>
      </c>
      <c r="E364" s="19">
        <f t="shared" si="31"/>
        <v>1.2698880377136124E-2</v>
      </c>
      <c r="F364" s="18">
        <f t="shared" si="32"/>
        <v>7.271378903948144E-3</v>
      </c>
      <c r="G364" s="82">
        <f t="shared" ref="G364:G427" si="33">F364*$H$2</f>
        <v>5526672.0553347263</v>
      </c>
      <c r="H364" s="53"/>
      <c r="I364" s="64"/>
    </row>
    <row r="365" spans="1:9" s="5" customFormat="1" ht="18.75" x14ac:dyDescent="0.3">
      <c r="A365" s="16">
        <v>21</v>
      </c>
      <c r="B365" s="16">
        <v>14</v>
      </c>
      <c r="C365" s="17">
        <v>9</v>
      </c>
      <c r="D365" s="18">
        <v>30.1</v>
      </c>
      <c r="E365" s="19">
        <f t="shared" si="31"/>
        <v>8.8685916322922814E-3</v>
      </c>
      <c r="F365" s="18">
        <f t="shared" si="32"/>
        <v>5.0781555686505607E-3</v>
      </c>
      <c r="G365" s="82">
        <f t="shared" si="33"/>
        <v>3859694.405233765</v>
      </c>
      <c r="H365" s="53"/>
      <c r="I365" s="64"/>
    </row>
    <row r="366" spans="1:9" s="5" customFormat="1" ht="18.75" x14ac:dyDescent="0.3">
      <c r="A366" s="16">
        <v>21</v>
      </c>
      <c r="B366" s="16">
        <v>14</v>
      </c>
      <c r="C366" s="17">
        <v>10</v>
      </c>
      <c r="D366" s="18">
        <f>25.31+15.19</f>
        <v>40.5</v>
      </c>
      <c r="E366" s="19">
        <f t="shared" si="31"/>
        <v>1.1932822628167354E-2</v>
      </c>
      <c r="F366" s="18">
        <f t="shared" si="32"/>
        <v>6.8327342368886268E-3</v>
      </c>
      <c r="G366" s="82">
        <f t="shared" si="33"/>
        <v>5193276.5253145332</v>
      </c>
      <c r="H366" s="53"/>
      <c r="I366" s="64"/>
    </row>
    <row r="367" spans="1:9" s="5" customFormat="1" ht="18.75" x14ac:dyDescent="0.3">
      <c r="A367" s="16">
        <v>21</v>
      </c>
      <c r="B367" s="16">
        <v>14</v>
      </c>
      <c r="C367" s="17">
        <v>11</v>
      </c>
      <c r="D367" s="18">
        <v>43</v>
      </c>
      <c r="E367" s="19">
        <f t="shared" si="31"/>
        <v>1.2669416617560401E-2</v>
      </c>
      <c r="F367" s="18">
        <f t="shared" si="32"/>
        <v>7.2545079552150862E-3</v>
      </c>
      <c r="G367" s="82">
        <f t="shared" si="33"/>
        <v>5513849.1503339494</v>
      </c>
      <c r="H367" s="53"/>
      <c r="I367" s="64"/>
    </row>
    <row r="368" spans="1:9" s="5" customFormat="1" ht="18.75" x14ac:dyDescent="0.3">
      <c r="A368" s="16">
        <v>21</v>
      </c>
      <c r="B368" s="16">
        <v>14</v>
      </c>
      <c r="C368" s="17">
        <v>12</v>
      </c>
      <c r="D368" s="18">
        <v>42.7</v>
      </c>
      <c r="E368" s="19">
        <f t="shared" si="31"/>
        <v>1.2581025338833237E-2</v>
      </c>
      <c r="F368" s="18">
        <f t="shared" si="32"/>
        <v>7.203895109015911E-3</v>
      </c>
      <c r="G368" s="82">
        <f t="shared" si="33"/>
        <v>5475380.4353316193</v>
      </c>
      <c r="H368" s="53"/>
      <c r="I368" s="64"/>
    </row>
    <row r="369" spans="1:9" s="5" customFormat="1" ht="18.75" x14ac:dyDescent="0.3">
      <c r="A369" s="16">
        <v>21</v>
      </c>
      <c r="B369" s="16">
        <v>14</v>
      </c>
      <c r="C369" s="17">
        <v>13</v>
      </c>
      <c r="D369" s="18">
        <v>30.1</v>
      </c>
      <c r="E369" s="19">
        <f t="shared" si="31"/>
        <v>8.8685916322922814E-3</v>
      </c>
      <c r="F369" s="18">
        <f t="shared" si="32"/>
        <v>5.0781555686505607E-3</v>
      </c>
      <c r="G369" s="82">
        <f t="shared" si="33"/>
        <v>3859694.405233765</v>
      </c>
      <c r="H369" s="53"/>
      <c r="I369" s="64"/>
    </row>
    <row r="370" spans="1:9" s="5" customFormat="1" ht="18.75" x14ac:dyDescent="0.3">
      <c r="A370" s="16">
        <v>21</v>
      </c>
      <c r="B370" s="16">
        <v>14</v>
      </c>
      <c r="C370" s="17">
        <v>14</v>
      </c>
      <c r="D370" s="18">
        <f>27.2+13.6</f>
        <v>40.799999999999997</v>
      </c>
      <c r="E370" s="19">
        <f t="shared" si="31"/>
        <v>1.2021213906894519E-2</v>
      </c>
      <c r="F370" s="18">
        <f t="shared" si="32"/>
        <v>6.8833470830878011E-3</v>
      </c>
      <c r="G370" s="82">
        <f t="shared" si="33"/>
        <v>5231745.2403168632</v>
      </c>
      <c r="H370" s="53"/>
      <c r="I370" s="64"/>
    </row>
    <row r="371" spans="1:9" s="5" customFormat="1" ht="18.75" x14ac:dyDescent="0.3">
      <c r="A371" s="16">
        <v>21</v>
      </c>
      <c r="B371" s="16">
        <v>14</v>
      </c>
      <c r="C371" s="17">
        <v>15</v>
      </c>
      <c r="D371" s="18">
        <f>21.5*2</f>
        <v>43</v>
      </c>
      <c r="E371" s="19">
        <f t="shared" si="31"/>
        <v>1.2669416617560401E-2</v>
      </c>
      <c r="F371" s="18">
        <f t="shared" si="32"/>
        <v>7.2545079552150862E-3</v>
      </c>
      <c r="G371" s="82">
        <f t="shared" si="33"/>
        <v>5513849.1503339494</v>
      </c>
      <c r="H371" s="53"/>
      <c r="I371" s="64"/>
    </row>
    <row r="372" spans="1:9" s="5" customFormat="1" ht="18.75" x14ac:dyDescent="0.3">
      <c r="A372" s="16">
        <v>21</v>
      </c>
      <c r="B372" s="16">
        <v>14</v>
      </c>
      <c r="C372" s="17">
        <v>16</v>
      </c>
      <c r="D372" s="18">
        <v>42.6</v>
      </c>
      <c r="E372" s="19">
        <f t="shared" si="31"/>
        <v>1.2551561579257514E-2</v>
      </c>
      <c r="F372" s="18">
        <f t="shared" si="32"/>
        <v>7.1870241602828532E-3</v>
      </c>
      <c r="G372" s="82">
        <f t="shared" si="33"/>
        <v>5462557.5303308433</v>
      </c>
      <c r="H372" s="53"/>
      <c r="I372" s="64"/>
    </row>
    <row r="373" spans="1:9" s="5" customFormat="1" ht="18.75" x14ac:dyDescent="0.3">
      <c r="A373" s="16">
        <v>21</v>
      </c>
      <c r="B373" s="16">
        <v>14</v>
      </c>
      <c r="C373" s="17">
        <v>17</v>
      </c>
      <c r="D373" s="18">
        <v>30.5</v>
      </c>
      <c r="E373" s="19">
        <f t="shared" si="31"/>
        <v>8.9864466705951683E-3</v>
      </c>
      <c r="F373" s="18">
        <f t="shared" si="32"/>
        <v>5.1456393635827937E-3</v>
      </c>
      <c r="G373" s="82">
        <f t="shared" si="33"/>
        <v>3910986.0252368711</v>
      </c>
      <c r="H373" s="53"/>
      <c r="I373" s="64"/>
    </row>
    <row r="374" spans="1:9" s="5" customFormat="1" ht="18.75" x14ac:dyDescent="0.3">
      <c r="A374" s="16">
        <v>21</v>
      </c>
      <c r="B374" s="16">
        <v>14</v>
      </c>
      <c r="C374" s="17">
        <v>18</v>
      </c>
      <c r="D374" s="18">
        <v>40.799999999999997</v>
      </c>
      <c r="E374" s="19">
        <f t="shared" si="31"/>
        <v>1.2021213906894519E-2</v>
      </c>
      <c r="F374" s="18">
        <f t="shared" si="32"/>
        <v>6.8833470830878011E-3</v>
      </c>
      <c r="G374" s="82">
        <f t="shared" si="33"/>
        <v>5231745.2403168632</v>
      </c>
      <c r="H374" s="53"/>
      <c r="I374" s="64"/>
    </row>
    <row r="375" spans="1:9" s="5" customFormat="1" ht="18.75" x14ac:dyDescent="0.3">
      <c r="A375" s="16">
        <v>21</v>
      </c>
      <c r="B375" s="16">
        <v>14</v>
      </c>
      <c r="C375" s="17">
        <v>19</v>
      </c>
      <c r="D375" s="18">
        <v>43.1</v>
      </c>
      <c r="E375" s="19">
        <f t="shared" si="31"/>
        <v>1.2698880377136124E-2</v>
      </c>
      <c r="F375" s="18">
        <f t="shared" si="32"/>
        <v>7.271378903948144E-3</v>
      </c>
      <c r="G375" s="82">
        <f t="shared" si="33"/>
        <v>5526672.0553347263</v>
      </c>
      <c r="H375" s="53"/>
      <c r="I375" s="64"/>
    </row>
    <row r="376" spans="1:9" s="5" customFormat="1" ht="18.75" x14ac:dyDescent="0.3">
      <c r="A376" s="16">
        <v>21</v>
      </c>
      <c r="B376" s="16">
        <v>14</v>
      </c>
      <c r="C376" s="17">
        <v>20</v>
      </c>
      <c r="D376" s="18">
        <v>43.7</v>
      </c>
      <c r="E376" s="19">
        <f t="shared" si="31"/>
        <v>1.2875662934590455E-2</v>
      </c>
      <c r="F376" s="18">
        <f t="shared" si="32"/>
        <v>7.3726045963464944E-3</v>
      </c>
      <c r="G376" s="82">
        <f t="shared" si="33"/>
        <v>5603609.4853393864</v>
      </c>
      <c r="H376" s="53"/>
      <c r="I376" s="64"/>
    </row>
    <row r="377" spans="1:9" s="5" customFormat="1" ht="18.75" x14ac:dyDescent="0.3">
      <c r="A377" s="16">
        <v>21</v>
      </c>
      <c r="B377" s="16">
        <v>14</v>
      </c>
      <c r="C377" s="17">
        <v>21</v>
      </c>
      <c r="D377" s="18">
        <v>42.4</v>
      </c>
      <c r="E377" s="19">
        <f t="shared" si="31"/>
        <v>1.2492634060106068E-2</v>
      </c>
      <c r="F377" s="18">
        <f t="shared" si="32"/>
        <v>7.1532822628167349E-3</v>
      </c>
      <c r="G377" s="82">
        <f t="shared" si="33"/>
        <v>5436911.7203292893</v>
      </c>
      <c r="H377" s="53"/>
      <c r="I377" s="64"/>
    </row>
    <row r="378" spans="1:9" s="5" customFormat="1" ht="18.75" x14ac:dyDescent="0.3">
      <c r="A378" s="16">
        <v>21</v>
      </c>
      <c r="B378" s="16">
        <v>14</v>
      </c>
      <c r="C378" s="17">
        <v>22</v>
      </c>
      <c r="D378" s="18">
        <v>42.6</v>
      </c>
      <c r="E378" s="19">
        <f t="shared" si="31"/>
        <v>1.2551561579257514E-2</v>
      </c>
      <c r="F378" s="18">
        <f t="shared" si="32"/>
        <v>7.1870241602828532E-3</v>
      </c>
      <c r="G378" s="82">
        <f t="shared" si="33"/>
        <v>5462557.5303308433</v>
      </c>
      <c r="H378" s="53"/>
      <c r="I378" s="64"/>
    </row>
    <row r="379" spans="1:9" s="5" customFormat="1" ht="18.75" x14ac:dyDescent="0.3">
      <c r="A379" s="16">
        <v>21</v>
      </c>
      <c r="B379" s="16">
        <v>14</v>
      </c>
      <c r="C379" s="17">
        <v>23</v>
      </c>
      <c r="D379" s="18">
        <v>39</v>
      </c>
      <c r="E379" s="19">
        <f t="shared" si="31"/>
        <v>1.1490866234531527E-2</v>
      </c>
      <c r="F379" s="18">
        <f t="shared" si="32"/>
        <v>6.5796700058927526E-3</v>
      </c>
      <c r="G379" s="82">
        <f t="shared" si="33"/>
        <v>5000932.9503028849</v>
      </c>
      <c r="H379" s="53"/>
      <c r="I379" s="64"/>
    </row>
    <row r="380" spans="1:9" s="5" customFormat="1" ht="18.75" x14ac:dyDescent="0.3">
      <c r="A380" s="16">
        <v>21</v>
      </c>
      <c r="B380" s="16">
        <v>14</v>
      </c>
      <c r="C380" s="17">
        <v>24</v>
      </c>
      <c r="D380" s="18">
        <v>57</v>
      </c>
      <c r="E380" s="19">
        <f t="shared" si="31"/>
        <v>1.679434295816146E-2</v>
      </c>
      <c r="F380" s="18">
        <f t="shared" si="32"/>
        <v>9.616440777843252E-3</v>
      </c>
      <c r="G380" s="82">
        <f t="shared" si="33"/>
        <v>7309055.8504426759</v>
      </c>
      <c r="H380" s="53"/>
      <c r="I380" s="64"/>
    </row>
    <row r="381" spans="1:9" s="5" customFormat="1" ht="18.75" x14ac:dyDescent="0.3">
      <c r="A381" s="16">
        <v>21</v>
      </c>
      <c r="B381" s="16">
        <v>14</v>
      </c>
      <c r="C381" s="17">
        <v>25</v>
      </c>
      <c r="D381" s="18">
        <v>42.4</v>
      </c>
      <c r="E381" s="19">
        <f t="shared" si="31"/>
        <v>1.2492634060106068E-2</v>
      </c>
      <c r="F381" s="18">
        <f t="shared" si="32"/>
        <v>7.1532822628167349E-3</v>
      </c>
      <c r="G381" s="82">
        <f t="shared" si="33"/>
        <v>5436911.7203292893</v>
      </c>
      <c r="H381" s="53"/>
      <c r="I381" s="64"/>
    </row>
    <row r="382" spans="1:9" s="5" customFormat="1" ht="18.75" x14ac:dyDescent="0.3">
      <c r="A382" s="16">
        <v>21</v>
      </c>
      <c r="B382" s="16">
        <v>14</v>
      </c>
      <c r="C382" s="17">
        <v>26</v>
      </c>
      <c r="D382" s="18">
        <v>43</v>
      </c>
      <c r="E382" s="19">
        <f t="shared" si="31"/>
        <v>1.2669416617560401E-2</v>
      </c>
      <c r="F382" s="18">
        <f t="shared" si="32"/>
        <v>7.2545079552150862E-3</v>
      </c>
      <c r="G382" s="82">
        <f t="shared" si="33"/>
        <v>5513849.1503339494</v>
      </c>
      <c r="H382" s="53"/>
      <c r="I382" s="64"/>
    </row>
    <row r="383" spans="1:9" s="5" customFormat="1" ht="18.75" x14ac:dyDescent="0.3">
      <c r="A383" s="16">
        <v>21</v>
      </c>
      <c r="B383" s="16">
        <v>14</v>
      </c>
      <c r="C383" s="17">
        <v>27</v>
      </c>
      <c r="D383" s="18">
        <v>39.299999999999997</v>
      </c>
      <c r="E383" s="19">
        <f t="shared" si="31"/>
        <v>1.1579257513258692E-2</v>
      </c>
      <c r="F383" s="18">
        <f t="shared" si="32"/>
        <v>6.6302828520919269E-3</v>
      </c>
      <c r="G383" s="82">
        <f t="shared" si="33"/>
        <v>5039401.665305214</v>
      </c>
      <c r="H383" s="53"/>
      <c r="I383" s="64"/>
    </row>
    <row r="384" spans="1:9" s="5" customFormat="1" ht="18.75" x14ac:dyDescent="0.3">
      <c r="A384" s="16">
        <v>21</v>
      </c>
      <c r="B384" s="16">
        <v>14</v>
      </c>
      <c r="C384" s="17">
        <v>28</v>
      </c>
      <c r="D384" s="18">
        <v>57.2</v>
      </c>
      <c r="E384" s="19">
        <f t="shared" si="31"/>
        <v>1.6853270477312905E-2</v>
      </c>
      <c r="F384" s="18">
        <f t="shared" si="32"/>
        <v>9.6501826753093694E-3</v>
      </c>
      <c r="G384" s="82">
        <f t="shared" si="33"/>
        <v>7334701.6604442298</v>
      </c>
      <c r="H384" s="53"/>
      <c r="I384" s="64"/>
    </row>
    <row r="385" spans="1:9" s="5" customFormat="1" ht="18.75" x14ac:dyDescent="0.3">
      <c r="A385" s="16">
        <v>21</v>
      </c>
      <c r="B385" s="16">
        <v>14</v>
      </c>
      <c r="C385" s="17">
        <v>29</v>
      </c>
      <c r="D385" s="18">
        <f>28+14.8</f>
        <v>42.8</v>
      </c>
      <c r="E385" s="19">
        <f t="shared" si="31"/>
        <v>1.2610489098408955E-2</v>
      </c>
      <c r="F385" s="18">
        <f t="shared" si="32"/>
        <v>7.2207660577489679E-3</v>
      </c>
      <c r="G385" s="82">
        <f t="shared" si="33"/>
        <v>5488203.3403323954</v>
      </c>
      <c r="H385" s="53"/>
      <c r="I385" s="64"/>
    </row>
    <row r="386" spans="1:9" s="5" customFormat="1" ht="18.75" x14ac:dyDescent="0.3">
      <c r="A386" s="16">
        <v>21</v>
      </c>
      <c r="B386" s="16">
        <v>14</v>
      </c>
      <c r="C386" s="17">
        <v>30</v>
      </c>
      <c r="D386" s="18">
        <f>21.55*2</f>
        <v>43.1</v>
      </c>
      <c r="E386" s="19">
        <f t="shared" si="31"/>
        <v>1.2698880377136124E-2</v>
      </c>
      <c r="F386" s="18">
        <f t="shared" si="32"/>
        <v>7.271378903948144E-3</v>
      </c>
      <c r="G386" s="82">
        <f t="shared" si="33"/>
        <v>5526672.0553347263</v>
      </c>
      <c r="H386" s="53"/>
      <c r="I386" s="64"/>
    </row>
    <row r="387" spans="1:9" s="5" customFormat="1" ht="18.75" x14ac:dyDescent="0.3">
      <c r="A387" s="16">
        <v>21</v>
      </c>
      <c r="B387" s="16">
        <v>14</v>
      </c>
      <c r="C387" s="17">
        <v>31</v>
      </c>
      <c r="D387" s="18">
        <v>39.5</v>
      </c>
      <c r="E387" s="19">
        <f t="shared" si="31"/>
        <v>1.1638185032410136E-2</v>
      </c>
      <c r="F387" s="18">
        <f t="shared" si="32"/>
        <v>6.6640247495580434E-3</v>
      </c>
      <c r="G387" s="82">
        <f t="shared" si="33"/>
        <v>5065047.475306767</v>
      </c>
      <c r="H387" s="53"/>
      <c r="I387" s="64"/>
    </row>
    <row r="388" spans="1:9" s="5" customFormat="1" ht="18.75" x14ac:dyDescent="0.3">
      <c r="A388" s="16">
        <v>21</v>
      </c>
      <c r="B388" s="16">
        <v>14</v>
      </c>
      <c r="C388" s="17">
        <v>32</v>
      </c>
      <c r="D388" s="18">
        <f>19.16*2+19.18</f>
        <v>57.5</v>
      </c>
      <c r="E388" s="19">
        <f t="shared" si="31"/>
        <v>1.6941661756040071E-2</v>
      </c>
      <c r="F388" s="18">
        <f t="shared" si="32"/>
        <v>9.7007955215085446E-3</v>
      </c>
      <c r="G388" s="82">
        <f t="shared" si="33"/>
        <v>7373170.3754465599</v>
      </c>
      <c r="H388" s="53"/>
      <c r="I388" s="64"/>
    </row>
    <row r="389" spans="1:9" s="5" customFormat="1" ht="18.75" x14ac:dyDescent="0.3">
      <c r="A389" s="16">
        <v>21</v>
      </c>
      <c r="B389" s="16">
        <v>14</v>
      </c>
      <c r="C389" s="17">
        <v>33</v>
      </c>
      <c r="D389" s="18">
        <f>14.62+28.28</f>
        <v>42.9</v>
      </c>
      <c r="E389" s="19">
        <f t="shared" si="31"/>
        <v>1.2639952857984679E-2</v>
      </c>
      <c r="F389" s="18">
        <f t="shared" si="32"/>
        <v>7.2376370064820275E-3</v>
      </c>
      <c r="G389" s="82">
        <f t="shared" si="33"/>
        <v>5501026.2453331724</v>
      </c>
      <c r="H389" s="53"/>
      <c r="I389" s="64"/>
    </row>
    <row r="390" spans="1:9" s="5" customFormat="1" ht="18.75" x14ac:dyDescent="0.3">
      <c r="A390" s="16">
        <v>21</v>
      </c>
      <c r="B390" s="16">
        <v>14</v>
      </c>
      <c r="C390" s="17">
        <v>34</v>
      </c>
      <c r="D390" s="18">
        <v>43.2</v>
      </c>
      <c r="E390" s="19">
        <f t="shared" si="31"/>
        <v>1.2728344136711846E-2</v>
      </c>
      <c r="F390" s="18">
        <f t="shared" si="32"/>
        <v>7.2882498526812027E-3</v>
      </c>
      <c r="G390" s="82">
        <f t="shared" si="33"/>
        <v>5539494.9603355024</v>
      </c>
      <c r="H390" s="53"/>
      <c r="I390" s="64"/>
    </row>
    <row r="391" spans="1:9" s="5" customFormat="1" ht="18.75" x14ac:dyDescent="0.3">
      <c r="A391" s="16">
        <v>21</v>
      </c>
      <c r="B391" s="16">
        <v>14</v>
      </c>
      <c r="C391" s="17">
        <v>35</v>
      </c>
      <c r="D391" s="18">
        <f>26.98+12.42</f>
        <v>39.4</v>
      </c>
      <c r="E391" s="19">
        <f t="shared" si="31"/>
        <v>1.1608721272834414E-2</v>
      </c>
      <c r="F391" s="18">
        <f t="shared" si="32"/>
        <v>6.6471538008249856E-3</v>
      </c>
      <c r="G391" s="82">
        <f t="shared" si="33"/>
        <v>5052224.570305991</v>
      </c>
      <c r="H391" s="53"/>
      <c r="I391" s="64"/>
    </row>
    <row r="392" spans="1:9" s="5" customFormat="1" ht="18.75" x14ac:dyDescent="0.3">
      <c r="A392" s="16">
        <v>21</v>
      </c>
      <c r="B392" s="16">
        <v>14</v>
      </c>
      <c r="C392" s="17">
        <v>36</v>
      </c>
      <c r="D392" s="18">
        <f>19.13*2+19.14</f>
        <v>57.4</v>
      </c>
      <c r="E392" s="19">
        <f t="shared" si="31"/>
        <v>1.6912197996464349E-2</v>
      </c>
      <c r="F392" s="18">
        <f t="shared" si="32"/>
        <v>9.6839245727754868E-3</v>
      </c>
      <c r="G392" s="82">
        <f t="shared" si="33"/>
        <v>7360347.4704457838</v>
      </c>
      <c r="H392" s="53"/>
      <c r="I392" s="64"/>
    </row>
    <row r="393" spans="1:9" s="5" customFormat="1" ht="18.75" x14ac:dyDescent="0.3">
      <c r="A393" s="16">
        <v>21</v>
      </c>
      <c r="B393" s="16">
        <v>14</v>
      </c>
      <c r="C393" s="17">
        <v>37</v>
      </c>
      <c r="D393" s="18">
        <f>14.37*2+14.36</f>
        <v>43.099999999999994</v>
      </c>
      <c r="E393" s="19">
        <f t="shared" si="31"/>
        <v>1.269888037713612E-2</v>
      </c>
      <c r="F393" s="18">
        <f t="shared" si="32"/>
        <v>7.2713789039481422E-3</v>
      </c>
      <c r="G393" s="82">
        <f t="shared" si="33"/>
        <v>5526672.0553347245</v>
      </c>
      <c r="H393" s="53"/>
      <c r="I393" s="64"/>
    </row>
    <row r="394" spans="1:9" s="5" customFormat="1" ht="18.75" x14ac:dyDescent="0.3">
      <c r="A394" s="16">
        <v>21</v>
      </c>
      <c r="B394" s="16">
        <v>14</v>
      </c>
      <c r="C394" s="17">
        <v>38</v>
      </c>
      <c r="D394" s="18">
        <v>43.3</v>
      </c>
      <c r="E394" s="19">
        <f t="shared" si="31"/>
        <v>1.2757807896287566E-2</v>
      </c>
      <c r="F394" s="18">
        <f t="shared" si="32"/>
        <v>7.3051208014142605E-3</v>
      </c>
      <c r="G394" s="82">
        <f t="shared" si="33"/>
        <v>5552317.8653362794</v>
      </c>
      <c r="H394" s="53"/>
      <c r="I394" s="64"/>
    </row>
    <row r="395" spans="1:9" s="5" customFormat="1" ht="18.75" x14ac:dyDescent="0.3">
      <c r="A395" s="16">
        <v>21</v>
      </c>
      <c r="B395" s="16">
        <v>14</v>
      </c>
      <c r="C395" s="17">
        <v>39</v>
      </c>
      <c r="D395" s="18">
        <v>39.4</v>
      </c>
      <c r="E395" s="19">
        <f t="shared" si="31"/>
        <v>1.1608721272834414E-2</v>
      </c>
      <c r="F395" s="18">
        <f t="shared" si="32"/>
        <v>6.6471538008249856E-3</v>
      </c>
      <c r="G395" s="82">
        <f t="shared" si="33"/>
        <v>5052224.570305991</v>
      </c>
      <c r="H395" s="53"/>
      <c r="I395" s="64"/>
    </row>
    <row r="396" spans="1:9" s="5" customFormat="1" ht="18.75" x14ac:dyDescent="0.3">
      <c r="A396" s="16">
        <v>21</v>
      </c>
      <c r="B396" s="16">
        <v>14</v>
      </c>
      <c r="C396" s="17">
        <v>40</v>
      </c>
      <c r="D396" s="18">
        <v>57.8</v>
      </c>
      <c r="E396" s="19">
        <f t="shared" si="31"/>
        <v>1.7030053034767234E-2</v>
      </c>
      <c r="F396" s="18">
        <f t="shared" si="32"/>
        <v>9.751408367707718E-3</v>
      </c>
      <c r="G396" s="82">
        <f t="shared" si="33"/>
        <v>7411639.090448889</v>
      </c>
      <c r="H396" s="53"/>
      <c r="I396" s="64"/>
    </row>
    <row r="397" spans="1:9" s="5" customFormat="1" ht="18.75" x14ac:dyDescent="0.3">
      <c r="A397" s="16">
        <v>21</v>
      </c>
      <c r="B397" s="16">
        <v>14</v>
      </c>
      <c r="C397" s="17">
        <v>41</v>
      </c>
      <c r="D397" s="18">
        <v>42.7</v>
      </c>
      <c r="E397" s="19">
        <f t="shared" si="31"/>
        <v>1.2581025338833237E-2</v>
      </c>
      <c r="F397" s="18">
        <f t="shared" si="32"/>
        <v>7.203895109015911E-3</v>
      </c>
      <c r="G397" s="82">
        <f t="shared" si="33"/>
        <v>5475380.4353316193</v>
      </c>
      <c r="H397" s="53"/>
      <c r="I397" s="64"/>
    </row>
    <row r="398" spans="1:9" s="5" customFormat="1" ht="18.75" x14ac:dyDescent="0.3">
      <c r="A398" s="16">
        <v>21</v>
      </c>
      <c r="B398" s="16">
        <v>14</v>
      </c>
      <c r="C398" s="17">
        <v>42</v>
      </c>
      <c r="D398" s="18">
        <v>42.2</v>
      </c>
      <c r="E398" s="19">
        <f t="shared" si="31"/>
        <v>1.2433706540954626E-2</v>
      </c>
      <c r="F398" s="18">
        <f t="shared" si="32"/>
        <v>7.1195403653506184E-3</v>
      </c>
      <c r="G398" s="82">
        <f t="shared" si="33"/>
        <v>5411265.9103277363</v>
      </c>
      <c r="H398" s="53"/>
      <c r="I398" s="64"/>
    </row>
    <row r="399" spans="1:9" s="5" customFormat="1" ht="18.75" x14ac:dyDescent="0.3">
      <c r="A399" s="16">
        <v>21</v>
      </c>
      <c r="B399" s="16">
        <v>14</v>
      </c>
      <c r="C399" s="17">
        <v>43</v>
      </c>
      <c r="D399" s="30">
        <f>13.1*3</f>
        <v>39.299999999999997</v>
      </c>
      <c r="E399" s="19">
        <f t="shared" si="31"/>
        <v>1.1579257513258692E-2</v>
      </c>
      <c r="F399" s="18">
        <f t="shared" si="32"/>
        <v>6.6302828520919269E-3</v>
      </c>
      <c r="G399" s="82">
        <f t="shared" si="33"/>
        <v>5039401.665305214</v>
      </c>
      <c r="H399" s="53"/>
      <c r="I399" s="64"/>
    </row>
    <row r="400" spans="1:9" s="5" customFormat="1" ht="18.75" x14ac:dyDescent="0.3">
      <c r="A400" s="16">
        <v>21</v>
      </c>
      <c r="B400" s="16">
        <v>14</v>
      </c>
      <c r="C400" s="17">
        <v>44</v>
      </c>
      <c r="D400" s="30">
        <v>56.9</v>
      </c>
      <c r="E400" s="19">
        <f t="shared" si="31"/>
        <v>1.6764879198585738E-2</v>
      </c>
      <c r="F400" s="18">
        <f t="shared" si="32"/>
        <v>9.5995698291101942E-3</v>
      </c>
      <c r="G400" s="82">
        <f t="shared" si="33"/>
        <v>7296232.9454418998</v>
      </c>
      <c r="H400" s="53"/>
      <c r="I400" s="64"/>
    </row>
    <row r="401" spans="1:9" s="5" customFormat="1" ht="18.75" x14ac:dyDescent="0.3">
      <c r="A401" s="16">
        <v>21</v>
      </c>
      <c r="B401" s="16">
        <v>14</v>
      </c>
      <c r="C401" s="17">
        <v>45</v>
      </c>
      <c r="D401" s="30">
        <f>14.7*3</f>
        <v>44.099999999999994</v>
      </c>
      <c r="E401" s="19">
        <f t="shared" si="31"/>
        <v>1.299351797289334E-2</v>
      </c>
      <c r="F401" s="18">
        <f t="shared" si="32"/>
        <v>7.4400883912787265E-3</v>
      </c>
      <c r="G401" s="82">
        <f t="shared" si="33"/>
        <v>5654901.1053424915</v>
      </c>
      <c r="H401" s="53"/>
      <c r="I401" s="64"/>
    </row>
    <row r="402" spans="1:9" s="5" customFormat="1" ht="18.75" x14ac:dyDescent="0.3">
      <c r="A402" s="16">
        <v>21</v>
      </c>
      <c r="B402" s="16">
        <v>14</v>
      </c>
      <c r="C402" s="17">
        <v>46</v>
      </c>
      <c r="D402" s="30">
        <v>43.2</v>
      </c>
      <c r="E402" s="19">
        <f t="shared" si="31"/>
        <v>1.2728344136711846E-2</v>
      </c>
      <c r="F402" s="18">
        <f t="shared" si="32"/>
        <v>7.2882498526812027E-3</v>
      </c>
      <c r="G402" s="82">
        <f t="shared" si="33"/>
        <v>5539494.9603355024</v>
      </c>
      <c r="H402" s="53"/>
      <c r="I402" s="64"/>
    </row>
    <row r="403" spans="1:9" s="5" customFormat="1" ht="18.75" x14ac:dyDescent="0.3">
      <c r="A403" s="16">
        <v>21</v>
      </c>
      <c r="B403" s="16">
        <v>14</v>
      </c>
      <c r="C403" s="17">
        <v>47</v>
      </c>
      <c r="D403" s="30">
        <v>39</v>
      </c>
      <c r="E403" s="19">
        <f t="shared" si="31"/>
        <v>1.1490866234531527E-2</v>
      </c>
      <c r="F403" s="18">
        <f t="shared" si="32"/>
        <v>6.5796700058927526E-3</v>
      </c>
      <c r="G403" s="82">
        <f t="shared" si="33"/>
        <v>5000932.9503028849</v>
      </c>
      <c r="H403" s="53"/>
      <c r="I403" s="64"/>
    </row>
    <row r="404" spans="1:9" s="5" customFormat="1" ht="18.75" x14ac:dyDescent="0.3">
      <c r="A404" s="16">
        <v>21</v>
      </c>
      <c r="B404" s="16">
        <v>14</v>
      </c>
      <c r="C404" s="17">
        <v>48</v>
      </c>
      <c r="D404" s="30">
        <v>56.9</v>
      </c>
      <c r="E404" s="19">
        <f t="shared" si="31"/>
        <v>1.6764879198585738E-2</v>
      </c>
      <c r="F404" s="18">
        <f t="shared" si="32"/>
        <v>9.5995698291101942E-3</v>
      </c>
      <c r="G404" s="82">
        <f t="shared" si="33"/>
        <v>7296232.9454418998</v>
      </c>
      <c r="H404" s="53"/>
      <c r="I404" s="64"/>
    </row>
    <row r="405" spans="1:9" s="5" customFormat="1" ht="18.75" x14ac:dyDescent="0.3">
      <c r="A405" s="16">
        <v>21</v>
      </c>
      <c r="B405" s="16">
        <v>14</v>
      </c>
      <c r="C405" s="17">
        <v>49</v>
      </c>
      <c r="D405" s="30">
        <v>43.8</v>
      </c>
      <c r="E405" s="19">
        <f t="shared" si="31"/>
        <v>1.2905126694166175E-2</v>
      </c>
      <c r="F405" s="18">
        <f t="shared" si="32"/>
        <v>7.3894755450795522E-3</v>
      </c>
      <c r="G405" s="82">
        <f t="shared" si="33"/>
        <v>5616432.3903401624</v>
      </c>
      <c r="H405" s="53"/>
      <c r="I405" s="64"/>
    </row>
    <row r="406" spans="1:9" s="5" customFormat="1" ht="18.75" x14ac:dyDescent="0.3">
      <c r="A406" s="16">
        <v>21</v>
      </c>
      <c r="B406" s="16">
        <v>14</v>
      </c>
      <c r="C406" s="17">
        <v>50</v>
      </c>
      <c r="D406" s="30">
        <f>14.43*2+14.44</f>
        <v>43.3</v>
      </c>
      <c r="E406" s="19">
        <f t="shared" si="31"/>
        <v>1.2757807896287566E-2</v>
      </c>
      <c r="F406" s="18">
        <f t="shared" si="32"/>
        <v>7.3051208014142605E-3</v>
      </c>
      <c r="G406" s="82">
        <f t="shared" si="33"/>
        <v>5552317.8653362794</v>
      </c>
      <c r="H406" s="53"/>
      <c r="I406" s="64"/>
    </row>
    <row r="407" spans="1:9" s="5" customFormat="1" ht="18.75" x14ac:dyDescent="0.3">
      <c r="A407" s="16">
        <v>21</v>
      </c>
      <c r="B407" s="16">
        <v>14</v>
      </c>
      <c r="C407" s="17">
        <v>51</v>
      </c>
      <c r="D407" s="30">
        <v>38.700000000000003</v>
      </c>
      <c r="E407" s="19">
        <f t="shared" si="31"/>
        <v>1.1402474955804362E-2</v>
      </c>
      <c r="F407" s="18">
        <f t="shared" si="32"/>
        <v>6.5290571596935774E-3</v>
      </c>
      <c r="G407" s="82">
        <f t="shared" si="33"/>
        <v>4962464.2353005549</v>
      </c>
      <c r="H407" s="53"/>
      <c r="I407" s="64"/>
    </row>
    <row r="408" spans="1:9" s="5" customFormat="1" ht="18.75" x14ac:dyDescent="0.3">
      <c r="A408" s="16">
        <v>21</v>
      </c>
      <c r="B408" s="16">
        <v>14</v>
      </c>
      <c r="C408" s="17">
        <v>52</v>
      </c>
      <c r="D408" s="30">
        <v>56.8</v>
      </c>
      <c r="E408" s="19">
        <f t="shared" si="31"/>
        <v>1.6735415439010016E-2</v>
      </c>
      <c r="F408" s="18">
        <f t="shared" si="32"/>
        <v>9.5826988803771346E-3</v>
      </c>
      <c r="G408" s="82">
        <f t="shared" si="33"/>
        <v>7283410.0404411228</v>
      </c>
      <c r="H408" s="53"/>
      <c r="I408" s="64"/>
    </row>
    <row r="409" spans="1:9" s="5" customFormat="1" ht="18.75" x14ac:dyDescent="0.3">
      <c r="A409" s="16">
        <v>21</v>
      </c>
      <c r="B409" s="16">
        <v>14</v>
      </c>
      <c r="C409" s="17">
        <v>53</v>
      </c>
      <c r="D409" s="30">
        <v>44</v>
      </c>
      <c r="E409" s="19">
        <f t="shared" si="31"/>
        <v>1.296405421331762E-2</v>
      </c>
      <c r="F409" s="18">
        <f t="shared" si="32"/>
        <v>7.4232174425456687E-3</v>
      </c>
      <c r="G409" s="82">
        <f t="shared" si="33"/>
        <v>5642078.2003417155</v>
      </c>
      <c r="H409" s="53"/>
      <c r="I409" s="64"/>
    </row>
    <row r="410" spans="1:9" s="5" customFormat="1" ht="18.75" x14ac:dyDescent="0.3">
      <c r="A410" s="16">
        <v>21</v>
      </c>
      <c r="B410" s="16">
        <v>14</v>
      </c>
      <c r="C410" s="17">
        <v>54</v>
      </c>
      <c r="D410" s="30">
        <v>43.5</v>
      </c>
      <c r="E410" s="19">
        <f t="shared" si="31"/>
        <v>1.2816735415439011E-2</v>
      </c>
      <c r="F410" s="18">
        <f t="shared" si="32"/>
        <v>7.338862698880377E-3</v>
      </c>
      <c r="G410" s="82">
        <f t="shared" si="33"/>
        <v>5577963.6753378324</v>
      </c>
      <c r="H410" s="53"/>
      <c r="I410" s="64"/>
    </row>
    <row r="411" spans="1:9" s="5" customFormat="1" ht="18.75" x14ac:dyDescent="0.3">
      <c r="A411" s="16">
        <v>21</v>
      </c>
      <c r="B411" s="16">
        <v>14</v>
      </c>
      <c r="C411" s="17">
        <v>55</v>
      </c>
      <c r="D411" s="30">
        <f>9.75*4</f>
        <v>39</v>
      </c>
      <c r="E411" s="19">
        <f t="shared" si="31"/>
        <v>1.1490866234531527E-2</v>
      </c>
      <c r="F411" s="18">
        <f t="shared" si="32"/>
        <v>6.5796700058927526E-3</v>
      </c>
      <c r="G411" s="82">
        <f t="shared" si="33"/>
        <v>5000932.9503028849</v>
      </c>
      <c r="H411" s="53"/>
      <c r="I411" s="64"/>
    </row>
    <row r="412" spans="1:9" s="5" customFormat="1" ht="18.75" x14ac:dyDescent="0.3">
      <c r="A412" s="16">
        <v>21</v>
      </c>
      <c r="B412" s="16">
        <v>14</v>
      </c>
      <c r="C412" s="17">
        <v>56</v>
      </c>
      <c r="D412" s="30">
        <v>56.9</v>
      </c>
      <c r="E412" s="19">
        <f t="shared" si="31"/>
        <v>1.6764879198585738E-2</v>
      </c>
      <c r="F412" s="18">
        <f t="shared" si="32"/>
        <v>9.5995698291101942E-3</v>
      </c>
      <c r="G412" s="82">
        <f t="shared" si="33"/>
        <v>7296232.9454418998</v>
      </c>
      <c r="H412" s="53"/>
      <c r="I412" s="64"/>
    </row>
    <row r="413" spans="1:9" s="5" customFormat="1" ht="18.75" x14ac:dyDescent="0.3">
      <c r="A413" s="16">
        <v>21</v>
      </c>
      <c r="B413" s="16">
        <v>14</v>
      </c>
      <c r="C413" s="17">
        <v>57</v>
      </c>
      <c r="D413" s="30">
        <f>14.6*3</f>
        <v>43.8</v>
      </c>
      <c r="E413" s="19">
        <f t="shared" si="31"/>
        <v>1.2905126694166175E-2</v>
      </c>
      <c r="F413" s="18">
        <f t="shared" si="32"/>
        <v>7.3894755450795522E-3</v>
      </c>
      <c r="G413" s="82">
        <f t="shared" si="33"/>
        <v>5616432.3903401624</v>
      </c>
      <c r="H413" s="53"/>
      <c r="I413" s="64"/>
    </row>
    <row r="414" spans="1:9" s="5" customFormat="1" ht="18.75" x14ac:dyDescent="0.3">
      <c r="A414" s="16">
        <v>21</v>
      </c>
      <c r="B414" s="16">
        <v>14</v>
      </c>
      <c r="C414" s="17">
        <v>58</v>
      </c>
      <c r="D414" s="30">
        <v>43.2</v>
      </c>
      <c r="E414" s="19">
        <f t="shared" si="31"/>
        <v>1.2728344136711846E-2</v>
      </c>
      <c r="F414" s="18">
        <f t="shared" si="32"/>
        <v>7.2882498526812027E-3</v>
      </c>
      <c r="G414" s="82">
        <f t="shared" si="33"/>
        <v>5539494.9603355024</v>
      </c>
      <c r="H414" s="53"/>
      <c r="I414" s="64"/>
    </row>
    <row r="415" spans="1:9" s="5" customFormat="1" ht="18.75" x14ac:dyDescent="0.3">
      <c r="A415" s="16">
        <v>21</v>
      </c>
      <c r="B415" s="16">
        <v>14</v>
      </c>
      <c r="C415" s="17">
        <v>59</v>
      </c>
      <c r="D415" s="30">
        <v>38.799999999999997</v>
      </c>
      <c r="E415" s="19">
        <f t="shared" si="31"/>
        <v>1.1431938715380082E-2</v>
      </c>
      <c r="F415" s="18">
        <f t="shared" si="32"/>
        <v>6.5459281084266352E-3</v>
      </c>
      <c r="G415" s="82">
        <f t="shared" si="33"/>
        <v>4975287.1403013309</v>
      </c>
      <c r="H415" s="53"/>
      <c r="I415" s="64"/>
    </row>
    <row r="416" spans="1:9" s="5" customFormat="1" ht="18.75" x14ac:dyDescent="0.3">
      <c r="A416" s="16">
        <v>21</v>
      </c>
      <c r="B416" s="16">
        <v>14</v>
      </c>
      <c r="C416" s="17">
        <v>60</v>
      </c>
      <c r="D416" s="30">
        <v>56.4</v>
      </c>
      <c r="E416" s="19">
        <f t="shared" si="31"/>
        <v>1.6617560400707131E-2</v>
      </c>
      <c r="F416" s="18">
        <f t="shared" si="32"/>
        <v>9.5152150854449034E-3</v>
      </c>
      <c r="G416" s="82">
        <f t="shared" si="33"/>
        <v>7232118.4204380177</v>
      </c>
      <c r="H416" s="53"/>
      <c r="I416" s="64"/>
    </row>
    <row r="417" spans="1:9" s="5" customFormat="1" ht="18.75" x14ac:dyDescent="0.3">
      <c r="A417" s="16">
        <v>21</v>
      </c>
      <c r="B417" s="16">
        <v>14</v>
      </c>
      <c r="C417" s="17">
        <v>61</v>
      </c>
      <c r="D417" s="30">
        <f>14.89+27.71</f>
        <v>42.6</v>
      </c>
      <c r="E417" s="19">
        <f t="shared" si="31"/>
        <v>1.2551561579257514E-2</v>
      </c>
      <c r="F417" s="18">
        <f t="shared" si="32"/>
        <v>7.1870241602828532E-3</v>
      </c>
      <c r="G417" s="82">
        <f t="shared" si="33"/>
        <v>5462557.5303308433</v>
      </c>
      <c r="H417" s="53"/>
      <c r="I417" s="64"/>
    </row>
    <row r="418" spans="1:9" s="5" customFormat="1" ht="18.75" x14ac:dyDescent="0.3">
      <c r="A418" s="16">
        <v>21</v>
      </c>
      <c r="B418" s="16">
        <v>14</v>
      </c>
      <c r="C418" s="17">
        <v>62</v>
      </c>
      <c r="D418" s="30">
        <f>14.17*2+14.16</f>
        <v>42.5</v>
      </c>
      <c r="E418" s="19">
        <f t="shared" si="31"/>
        <v>1.2522097819681791E-2</v>
      </c>
      <c r="F418" s="18">
        <f t="shared" si="32"/>
        <v>7.1701532115497936E-3</v>
      </c>
      <c r="G418" s="82">
        <f t="shared" si="33"/>
        <v>5449734.6253300663</v>
      </c>
      <c r="H418" s="53"/>
      <c r="I418" s="64"/>
    </row>
    <row r="419" spans="1:9" s="5" customFormat="1" ht="18.75" x14ac:dyDescent="0.3">
      <c r="A419" s="16">
        <v>21</v>
      </c>
      <c r="B419" s="16">
        <v>14</v>
      </c>
      <c r="C419" s="17">
        <v>63</v>
      </c>
      <c r="D419" s="30">
        <f>10.13*3+10.11</f>
        <v>40.5</v>
      </c>
      <c r="E419" s="19">
        <f t="shared" si="31"/>
        <v>1.1932822628167354E-2</v>
      </c>
      <c r="F419" s="18">
        <f t="shared" si="32"/>
        <v>6.8327342368886268E-3</v>
      </c>
      <c r="G419" s="82">
        <f t="shared" si="33"/>
        <v>5193276.5253145332</v>
      </c>
      <c r="H419" s="53"/>
      <c r="I419" s="64"/>
    </row>
    <row r="420" spans="1:9" s="5" customFormat="1" ht="18.75" x14ac:dyDescent="0.3">
      <c r="A420" s="16">
        <v>21</v>
      </c>
      <c r="B420" s="16">
        <v>14</v>
      </c>
      <c r="C420" s="17">
        <v>64</v>
      </c>
      <c r="D420" s="30">
        <v>30.6</v>
      </c>
      <c r="E420" s="19">
        <f t="shared" si="31"/>
        <v>9.0159104301708905E-3</v>
      </c>
      <c r="F420" s="18">
        <f t="shared" si="32"/>
        <v>5.1625103123158515E-3</v>
      </c>
      <c r="G420" s="82">
        <f t="shared" si="33"/>
        <v>3923808.9302376476</v>
      </c>
      <c r="H420" s="53"/>
      <c r="I420" s="64"/>
    </row>
    <row r="421" spans="1:9" s="5" customFormat="1" ht="18.75" x14ac:dyDescent="0.3">
      <c r="A421" s="16">
        <v>21</v>
      </c>
      <c r="B421" s="16">
        <v>14</v>
      </c>
      <c r="C421" s="17">
        <v>65</v>
      </c>
      <c r="D421" s="30">
        <v>43</v>
      </c>
      <c r="E421" s="19">
        <f t="shared" si="31"/>
        <v>1.2669416617560401E-2</v>
      </c>
      <c r="F421" s="18">
        <f t="shared" si="32"/>
        <v>7.2545079552150862E-3</v>
      </c>
      <c r="G421" s="82">
        <f t="shared" si="33"/>
        <v>5513849.1503339494</v>
      </c>
      <c r="H421" s="53"/>
      <c r="I421" s="64"/>
    </row>
    <row r="422" spans="1:9" s="5" customFormat="1" ht="18.75" x14ac:dyDescent="0.3">
      <c r="A422" s="16">
        <v>21</v>
      </c>
      <c r="B422" s="16">
        <v>14</v>
      </c>
      <c r="C422" s="17">
        <v>66</v>
      </c>
      <c r="D422" s="30">
        <v>42.7</v>
      </c>
      <c r="E422" s="19">
        <f t="shared" ref="E422:E436" si="34">D422/$E$356</f>
        <v>1.2581025338833237E-2</v>
      </c>
      <c r="F422" s="18">
        <f t="shared" ref="F422:F436" si="35">E422*$F$356</f>
        <v>7.203895109015911E-3</v>
      </c>
      <c r="G422" s="82">
        <f t="shared" si="33"/>
        <v>5475380.4353316193</v>
      </c>
      <c r="H422" s="53"/>
      <c r="I422" s="64"/>
    </row>
    <row r="423" spans="1:9" s="5" customFormat="1" ht="18.75" x14ac:dyDescent="0.3">
      <c r="A423" s="16">
        <v>21</v>
      </c>
      <c r="B423" s="16">
        <v>14</v>
      </c>
      <c r="C423" s="17">
        <v>67</v>
      </c>
      <c r="D423" s="30">
        <v>40.6</v>
      </c>
      <c r="E423" s="19">
        <f t="shared" si="34"/>
        <v>1.1962286387743076E-2</v>
      </c>
      <c r="F423" s="18">
        <f t="shared" si="35"/>
        <v>6.8496051856216855E-3</v>
      </c>
      <c r="G423" s="82">
        <f t="shared" si="33"/>
        <v>5206099.4303153101</v>
      </c>
      <c r="H423" s="53"/>
      <c r="I423" s="64"/>
    </row>
    <row r="424" spans="1:9" s="5" customFormat="1" ht="18.75" x14ac:dyDescent="0.3">
      <c r="A424" s="16">
        <v>21</v>
      </c>
      <c r="B424" s="16">
        <v>14</v>
      </c>
      <c r="C424" s="17">
        <v>68</v>
      </c>
      <c r="D424" s="30">
        <v>30.8</v>
      </c>
      <c r="E424" s="19">
        <f t="shared" si="34"/>
        <v>9.0748379493223331E-3</v>
      </c>
      <c r="F424" s="18">
        <f t="shared" si="35"/>
        <v>5.196252209781968E-3</v>
      </c>
      <c r="G424" s="82">
        <f t="shared" si="33"/>
        <v>3949454.7402392006</v>
      </c>
      <c r="H424" s="53"/>
      <c r="I424" s="64"/>
    </row>
    <row r="425" spans="1:9" s="5" customFormat="1" ht="18.75" x14ac:dyDescent="0.3">
      <c r="A425" s="16">
        <v>21</v>
      </c>
      <c r="B425" s="16">
        <v>14</v>
      </c>
      <c r="C425" s="17">
        <v>69</v>
      </c>
      <c r="D425" s="30">
        <v>43.4</v>
      </c>
      <c r="E425" s="19">
        <f t="shared" si="34"/>
        <v>1.2787271655863288E-2</v>
      </c>
      <c r="F425" s="18">
        <f t="shared" si="35"/>
        <v>7.3219917501473192E-3</v>
      </c>
      <c r="G425" s="82">
        <f t="shared" si="33"/>
        <v>5565140.7703370564</v>
      </c>
      <c r="H425" s="53"/>
      <c r="I425" s="64"/>
    </row>
    <row r="426" spans="1:9" s="5" customFormat="1" ht="18.75" x14ac:dyDescent="0.3">
      <c r="A426" s="16">
        <v>21</v>
      </c>
      <c r="B426" s="16">
        <v>14</v>
      </c>
      <c r="C426" s="17">
        <v>70</v>
      </c>
      <c r="D426" s="30">
        <v>42.5</v>
      </c>
      <c r="E426" s="19">
        <f t="shared" si="34"/>
        <v>1.2522097819681791E-2</v>
      </c>
      <c r="F426" s="18">
        <f t="shared" si="35"/>
        <v>7.1701532115497936E-3</v>
      </c>
      <c r="G426" s="82">
        <f t="shared" si="33"/>
        <v>5449734.6253300663</v>
      </c>
      <c r="H426" s="53"/>
      <c r="I426" s="64"/>
    </row>
    <row r="427" spans="1:9" s="5" customFormat="1" ht="18.75" x14ac:dyDescent="0.3">
      <c r="A427" s="16">
        <v>21</v>
      </c>
      <c r="B427" s="16">
        <v>14</v>
      </c>
      <c r="C427" s="17">
        <v>71</v>
      </c>
      <c r="D427" s="30">
        <v>40.6</v>
      </c>
      <c r="E427" s="19">
        <f t="shared" si="34"/>
        <v>1.1962286387743076E-2</v>
      </c>
      <c r="F427" s="18">
        <f t="shared" si="35"/>
        <v>6.8496051856216855E-3</v>
      </c>
      <c r="G427" s="82">
        <f t="shared" si="33"/>
        <v>5206099.4303153101</v>
      </c>
      <c r="H427" s="53"/>
      <c r="I427" s="64"/>
    </row>
    <row r="428" spans="1:9" s="5" customFormat="1" ht="18.75" x14ac:dyDescent="0.3">
      <c r="A428" s="16">
        <v>21</v>
      </c>
      <c r="B428" s="16">
        <v>14</v>
      </c>
      <c r="C428" s="17">
        <v>72</v>
      </c>
      <c r="D428" s="30">
        <v>31</v>
      </c>
      <c r="E428" s="19">
        <f t="shared" si="34"/>
        <v>9.1337654684737774E-3</v>
      </c>
      <c r="F428" s="18">
        <f t="shared" si="35"/>
        <v>5.2299941072480845E-3</v>
      </c>
      <c r="G428" s="82">
        <f t="shared" ref="G428:G436" si="36">F428*$H$2</f>
        <v>3975100.5502407537</v>
      </c>
      <c r="H428" s="53"/>
      <c r="I428" s="64"/>
    </row>
    <row r="429" spans="1:9" s="5" customFormat="1" ht="18.75" x14ac:dyDescent="0.3">
      <c r="A429" s="16">
        <v>21</v>
      </c>
      <c r="B429" s="16">
        <v>14</v>
      </c>
      <c r="C429" s="17">
        <v>73</v>
      </c>
      <c r="D429" s="30">
        <f>14.43*2+14.44</f>
        <v>43.3</v>
      </c>
      <c r="E429" s="19">
        <f t="shared" si="34"/>
        <v>1.2757807896287566E-2</v>
      </c>
      <c r="F429" s="18">
        <f t="shared" si="35"/>
        <v>7.3051208014142605E-3</v>
      </c>
      <c r="G429" s="82">
        <f t="shared" si="36"/>
        <v>5552317.8653362794</v>
      </c>
      <c r="H429" s="53"/>
      <c r="I429" s="64"/>
    </row>
    <row r="430" spans="1:9" s="5" customFormat="1" ht="18.75" x14ac:dyDescent="0.3">
      <c r="A430" s="16">
        <v>21</v>
      </c>
      <c r="B430" s="16">
        <v>14</v>
      </c>
      <c r="C430" s="17">
        <v>74</v>
      </c>
      <c r="D430" s="30">
        <f>21.3*2</f>
        <v>42.6</v>
      </c>
      <c r="E430" s="19">
        <f t="shared" si="34"/>
        <v>1.2551561579257514E-2</v>
      </c>
      <c r="F430" s="18">
        <f t="shared" si="35"/>
        <v>7.1870241602828532E-3</v>
      </c>
      <c r="G430" s="82">
        <f t="shared" si="36"/>
        <v>5462557.5303308433</v>
      </c>
      <c r="H430" s="53"/>
      <c r="I430" s="64"/>
    </row>
    <row r="431" spans="1:9" s="5" customFormat="1" ht="18.75" x14ac:dyDescent="0.3">
      <c r="A431" s="16">
        <v>21</v>
      </c>
      <c r="B431" s="16">
        <v>14</v>
      </c>
      <c r="C431" s="17">
        <v>75</v>
      </c>
      <c r="D431" s="30">
        <v>40.6</v>
      </c>
      <c r="E431" s="19">
        <f t="shared" si="34"/>
        <v>1.1962286387743076E-2</v>
      </c>
      <c r="F431" s="18">
        <f t="shared" si="35"/>
        <v>6.8496051856216855E-3</v>
      </c>
      <c r="G431" s="82">
        <f t="shared" si="36"/>
        <v>5206099.4303153101</v>
      </c>
      <c r="H431" s="53"/>
      <c r="I431" s="64"/>
    </row>
    <row r="432" spans="1:9" s="5" customFormat="1" ht="18.75" x14ac:dyDescent="0.3">
      <c r="A432" s="16">
        <v>21</v>
      </c>
      <c r="B432" s="16">
        <v>14</v>
      </c>
      <c r="C432" s="17">
        <v>76</v>
      </c>
      <c r="D432" s="30">
        <v>30.8</v>
      </c>
      <c r="E432" s="19">
        <f t="shared" si="34"/>
        <v>9.0748379493223331E-3</v>
      </c>
      <c r="F432" s="18">
        <f t="shared" si="35"/>
        <v>5.196252209781968E-3</v>
      </c>
      <c r="G432" s="82">
        <f t="shared" si="36"/>
        <v>3949454.7402392006</v>
      </c>
      <c r="H432" s="53"/>
      <c r="I432" s="64"/>
    </row>
    <row r="433" spans="1:9" s="5" customFormat="1" ht="18.75" x14ac:dyDescent="0.3">
      <c r="A433" s="16">
        <v>21</v>
      </c>
      <c r="B433" s="16">
        <v>14</v>
      </c>
      <c r="C433" s="17">
        <v>77</v>
      </c>
      <c r="D433" s="30">
        <f>14.34*3</f>
        <v>43.019999999999996</v>
      </c>
      <c r="E433" s="19">
        <f t="shared" si="34"/>
        <v>1.2675309369475543E-2</v>
      </c>
      <c r="F433" s="18">
        <f t="shared" si="35"/>
        <v>7.2578821449616956E-3</v>
      </c>
      <c r="G433" s="82">
        <f t="shared" si="36"/>
        <v>5516413.7313341033</v>
      </c>
      <c r="H433" s="53"/>
      <c r="I433" s="64"/>
    </row>
    <row r="434" spans="1:9" s="5" customFormat="1" ht="18.75" x14ac:dyDescent="0.3">
      <c r="A434" s="16">
        <v>21</v>
      </c>
      <c r="B434" s="16">
        <v>14</v>
      </c>
      <c r="C434" s="17">
        <v>78</v>
      </c>
      <c r="D434" s="30">
        <f>14.33*3</f>
        <v>42.99</v>
      </c>
      <c r="E434" s="19">
        <f t="shared" si="34"/>
        <v>1.2666470241602829E-2</v>
      </c>
      <c r="F434" s="18">
        <f t="shared" si="35"/>
        <v>7.2528208603417797E-3</v>
      </c>
      <c r="G434" s="82">
        <f t="shared" si="36"/>
        <v>5512566.8598338719</v>
      </c>
      <c r="H434" s="53"/>
      <c r="I434" s="64"/>
    </row>
    <row r="435" spans="1:9" s="5" customFormat="1" ht="18.75" x14ac:dyDescent="0.3">
      <c r="A435" s="16">
        <v>21</v>
      </c>
      <c r="B435" s="16">
        <v>14</v>
      </c>
      <c r="C435" s="17">
        <v>79</v>
      </c>
      <c r="D435" s="30">
        <v>40.799999999999997</v>
      </c>
      <c r="E435" s="19">
        <f t="shared" si="34"/>
        <v>1.2021213906894519E-2</v>
      </c>
      <c r="F435" s="18">
        <f t="shared" si="35"/>
        <v>6.8833470830878011E-3</v>
      </c>
      <c r="G435" s="82">
        <f t="shared" si="36"/>
        <v>5231745.2403168632</v>
      </c>
      <c r="H435" s="53"/>
      <c r="I435" s="64"/>
    </row>
    <row r="436" spans="1:9" s="5" customFormat="1" ht="18.75" x14ac:dyDescent="0.3">
      <c r="A436" s="16">
        <v>21</v>
      </c>
      <c r="B436" s="16">
        <v>14</v>
      </c>
      <c r="C436" s="17">
        <v>80</v>
      </c>
      <c r="D436" s="30">
        <f>15.5*2</f>
        <v>31</v>
      </c>
      <c r="E436" s="19">
        <f t="shared" si="34"/>
        <v>9.1337654684737774E-3</v>
      </c>
      <c r="F436" s="18">
        <f t="shared" si="35"/>
        <v>5.2299941072480845E-3</v>
      </c>
      <c r="G436" s="82">
        <f t="shared" si="36"/>
        <v>3975100.5502407537</v>
      </c>
      <c r="H436" s="53"/>
      <c r="I436" s="64"/>
    </row>
    <row r="437" spans="1:9" x14ac:dyDescent="0.25">
      <c r="D437" s="93"/>
      <c r="E437" s="3"/>
      <c r="F437" s="3"/>
      <c r="G437" s="83"/>
    </row>
    <row r="438" spans="1:9" x14ac:dyDescent="0.25">
      <c r="D438" s="93"/>
      <c r="E438" s="3"/>
      <c r="F438" s="3"/>
      <c r="G438" s="83"/>
    </row>
    <row r="439" spans="1:9" x14ac:dyDescent="0.25">
      <c r="D439" s="93"/>
      <c r="E439" s="3"/>
      <c r="F439" s="3"/>
      <c r="G439" s="83"/>
    </row>
    <row r="440" spans="1:9" x14ac:dyDescent="0.25">
      <c r="D440" s="93"/>
      <c r="E440" s="3"/>
      <c r="F440" s="3"/>
      <c r="G440" s="83"/>
    </row>
    <row r="441" spans="1:9" x14ac:dyDescent="0.25">
      <c r="C441" s="7"/>
      <c r="D441" s="93"/>
      <c r="E441" s="3"/>
      <c r="F441" s="3"/>
      <c r="G441" s="83"/>
    </row>
    <row r="442" spans="1:9" x14ac:dyDescent="0.25">
      <c r="D442" s="93"/>
      <c r="E442" s="3"/>
      <c r="F442" s="3"/>
      <c r="G442" s="83"/>
    </row>
    <row r="443" spans="1:9" x14ac:dyDescent="0.25">
      <c r="D443" s="93"/>
      <c r="E443" s="3"/>
      <c r="F443" s="3"/>
      <c r="G443" s="83"/>
    </row>
    <row r="444" spans="1:9" x14ac:dyDescent="0.25">
      <c r="D444" s="93"/>
      <c r="E444" s="3"/>
      <c r="F444" s="3"/>
      <c r="G444" s="83"/>
    </row>
    <row r="445" spans="1:9" x14ac:dyDescent="0.25">
      <c r="A445"/>
      <c r="B445"/>
      <c r="C445" s="94"/>
      <c r="D445" s="93"/>
      <c r="E445" s="3"/>
      <c r="F445" s="3"/>
      <c r="G445" s="83"/>
      <c r="H445"/>
      <c r="I445"/>
    </row>
    <row r="446" spans="1:9" x14ac:dyDescent="0.25">
      <c r="A446"/>
      <c r="B446"/>
      <c r="C446" s="94"/>
      <c r="D446" s="93"/>
      <c r="E446" s="3"/>
      <c r="F446" s="3"/>
      <c r="G446" s="83"/>
      <c r="H446"/>
      <c r="I446"/>
    </row>
    <row r="447" spans="1:9" x14ac:dyDescent="0.25">
      <c r="A447"/>
      <c r="B447"/>
      <c r="C447" s="94"/>
      <c r="D447" s="93"/>
      <c r="E447" s="3"/>
      <c r="F447" s="3"/>
      <c r="G447" s="83"/>
      <c r="H447"/>
      <c r="I447"/>
    </row>
  </sheetData>
  <mergeCells count="14">
    <mergeCell ref="A3:D3"/>
    <mergeCell ref="A2:E2"/>
    <mergeCell ref="A128:D128"/>
    <mergeCell ref="A106:D106"/>
    <mergeCell ref="A75:D75"/>
    <mergeCell ref="A43:D43"/>
    <mergeCell ref="A29:D29"/>
    <mergeCell ref="A16:D16"/>
    <mergeCell ref="A162:D162"/>
    <mergeCell ref="A356:D356"/>
    <mergeCell ref="A315:D315"/>
    <mergeCell ref="A237:D237"/>
    <mergeCell ref="A238:D238"/>
    <mergeCell ref="A200:D200"/>
  </mergeCells>
  <pageMargins left="0.7" right="0.7" top="0.75" bottom="0.75" header="0.3" footer="0.3"/>
  <pageSetup paperSize="9" scale="39" orientation="portrait" r:id="rId1"/>
  <rowBreaks count="1" manualBreakCount="1">
    <brk id="3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Manager/>
  <Company>Vimpelcom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KKolesova</dc:creator>
  <cp:keywords/>
  <dc:description/>
  <cp:lastModifiedBy>KKolesova</cp:lastModifiedBy>
  <cp:revision/>
  <dcterms:created xsi:type="dcterms:W3CDTF">2017-05-26T10:53:10Z</dcterms:created>
  <dcterms:modified xsi:type="dcterms:W3CDTF">2018-10-26T23:11:42Z</dcterms:modified>
  <cp:category/>
  <cp:contentStatus/>
</cp:coreProperties>
</file>